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1"/>
  </bookViews>
  <sheets>
    <sheet name="Sheet1" sheetId="1" r:id="rId1"/>
    <sheet name="BCDSPS" sheetId="2" r:id="rId2"/>
    <sheet name="BCDKT" sheetId="3" r:id="rId3"/>
    <sheet name="BCKQHĐK" sheetId="4" r:id="rId4"/>
    <sheet name="TMBCTC" sheetId="5" r:id="rId5"/>
    <sheet name="BCLCTT" sheetId="6" r:id="rId6"/>
  </sheets>
  <externalReferences>
    <externalReference r:id="rId9"/>
  </externalReferences>
  <definedNames>
    <definedName name="_xlnm.Print_Titles" localSheetId="1">'BCDSPS'!$8:$9</definedName>
  </definedNames>
  <calcPr fullCalcOnLoad="1"/>
</workbook>
</file>

<file path=xl/sharedStrings.xml><?xml version="1.0" encoding="utf-8"?>
<sst xmlns="http://schemas.openxmlformats.org/spreadsheetml/2006/main" count="764" uniqueCount="568">
  <si>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</si>
  <si>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</si>
  <si>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</si>
  <si>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</si>
  <si>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</si>
  <si>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</si>
  <si>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</si>
  <si>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</si>
  <si>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Báo cáo tài chính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</si>
  <si>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</si>
  <si>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</si>
  <si>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</si>
  <si>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</si>
  <si>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</si>
  <si>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</si>
  <si>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</si>
  <si>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</si>
  <si>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</si>
  <si>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</si>
  <si>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</si>
  <si>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</si>
  <si>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</si>
  <si>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</si>
  <si>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</si>
  <si>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</si>
  <si>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</si>
  <si>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</si>
  <si>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</si>
  <si>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</si>
  <si>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</si>
  <si>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</si>
  <si>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</si>
  <si>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</si>
  <si>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</si>
  <si>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</si>
  <si>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</si>
  <si>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</si>
  <si>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</si>
  <si>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</si>
  <si>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</si>
  <si>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</si>
  <si>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</si>
  <si>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</si>
  <si>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</si>
  <si>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</si>
  <si>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</si>
  <si>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</si>
  <si>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</si>
  <si>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</si>
  <si>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</si>
  <si>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</si>
  <si>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</si>
  <si>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</si>
  <si>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</si>
  <si>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</si>
  <si>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</si>
  <si>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</si>
  <si>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</si>
  <si>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</si>
  <si>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</si>
  <si>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</si>
  <si>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</si>
  <si>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</si>
  <si>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</si>
  <si>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</si>
  <si>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</si>
  <si>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</si>
  <si>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</si>
  <si>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</si>
  <si>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</si>
  <si>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</si>
  <si>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</si>
  <si>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</si>
  <si>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</si>
  <si>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</si>
  <si>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</si>
  <si>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</si>
  <si>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</si>
  <si>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</si>
  <si>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</si>
  <si>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</si>
  <si>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</si>
  <si>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</si>
  <si>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</si>
  <si>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</si>
  <si>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</si>
  <si>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</si>
  <si>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</si>
  <si>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</si>
  <si>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</si>
  <si>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</si>
  <si>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</si>
  <si>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</si>
  <si>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</si>
  <si>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</si>
  <si>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</si>
  <si>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</si>
  <si>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</si>
  <si>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</si>
  <si>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</si>
  <si>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</si>
  <si>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</si>
  <si>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</si>
  <si>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</si>
  <si>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</si>
  <si>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</si>
  <si>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</si>
  <si>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</si>
  <si>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</si>
  <si>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</si>
  <si>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</si>
  <si>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</si>
  <si>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</si>
  <si>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</si>
  <si>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</si>
  <si>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</si>
  <si>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</si>
  <si>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</si>
  <si>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</si>
  <si>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</si>
  <si>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</si>
  <si>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</si>
  <si>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</si>
  <si>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</si>
  <si>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</si>
  <si>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</si>
  <si>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</si>
  <si>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</si>
  <si>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</si>
  <si>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</si>
  <si>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</si>
  <si>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</si>
  <si>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</si>
  <si>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</si>
  <si>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</si>
  <si>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</si>
  <si>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</si>
  <si>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</si>
  <si>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</si>
  <si>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</si>
  <si>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</si>
  <si>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</si>
  <si>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</si>
  <si>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</si>
  <si>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</si>
  <si>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</si>
  <si>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</si>
  <si>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</si>
  <si>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</si>
  <si>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</si>
  <si>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</si>
  <si>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</si>
  <si>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</si>
  <si>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</si>
  <si>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</si>
  <si>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</si>
  <si>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</si>
  <si>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</si>
  <si>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</si>
  <si>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</si>
  <si>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</si>
  <si>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</si>
  <si>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</si>
  <si>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</si>
  <si>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</si>
  <si>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</si>
  <si>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</si>
  <si>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</si>
  <si>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</si>
  <si>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</si>
  <si>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</si>
  <si>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</si>
  <si>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</si>
  <si>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</si>
  <si>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</si>
  <si>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</si>
  <si>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</si>
  <si>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</si>
  <si>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</si>
  <si>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</si>
  <si>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</si>
  <si>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</si>
  <si>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</si>
  <si>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</si>
  <si>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</si>
  <si>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</si>
  <si>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</si>
  <si>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</si>
  <si>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</si>
  <si>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</si>
  <si>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</si>
  <si>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</si>
  <si>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</si>
  <si>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</si>
  <si>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</si>
  <si>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</si>
  <si>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</si>
  <si>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</si>
  <si>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</si>
  <si>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</si>
  <si>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</si>
  <si>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</si>
  <si>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</si>
  <si>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</si>
  <si>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</si>
  <si>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</si>
  <si>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</si>
  <si>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</si>
  <si>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</si>
  <si>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</si>
  <si>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</si>
  <si>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</si>
  <si>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</si>
  <si>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</si>
  <si>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</si>
  <si>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</si>
  <si>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</si>
  <si>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</si>
  <si>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</si>
  <si>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</si>
  <si>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</si>
  <si>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</si>
  <si>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</si>
  <si>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</si>
  <si>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 xml:space="preserve">DN- BÁO CÁO KẾT QUẢ KINH DOANH - QUÝ 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</si>
  <si>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</si>
  <si>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</si>
  <si>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</si>
  <si>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</si>
  <si>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</si>
  <si>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</si>
  <si>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</si>
  <si>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</si>
  <si>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</si>
  <si>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</si>
  <si>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</si>
  <si>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</si>
  <si>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</si>
  <si>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</si>
  <si>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</si>
  <si>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</si>
  <si>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</si>
  <si>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</si>
  <si>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</si>
  <si>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</si>
  <si>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</si>
  <si>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</si>
  <si>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</si>
  <si>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</si>
  <si>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</si>
  <si>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</si>
  <si>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</si>
  <si>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</si>
  <si>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</si>
  <si>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</si>
  <si>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</si>
  <si>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</si>
  <si>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</si>
  <si>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</si>
  <si>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</si>
  <si>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</si>
  <si>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</si>
  <si>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</si>
  <si>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</si>
  <si>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</si>
  <si>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</si>
  <si>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</si>
  <si>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</si>
  <si>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</si>
  <si>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</si>
  <si>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</si>
  <si>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</si>
  <si>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</si>
  <si>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</si>
  <si>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</si>
  <si>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</si>
  <si>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</si>
  <si>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</si>
  <si>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</si>
  <si>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</si>
  <si>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</si>
  <si>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</si>
  <si>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</si>
  <si>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</si>
  <si>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</si>
  <si>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</si>
  <si>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</si>
  <si>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</si>
  <si>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</si>
  <si>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</si>
  <si>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PT vËn t¶i</t>
  </si>
  <si>
    <t xml:space="preserve">M¸y mãc thiÕt bÞ </t>
  </si>
  <si>
    <t>ThiÕt bÞ, Dông cô qu¶n lý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</si>
  <si>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</si>
  <si>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</si>
  <si>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</si>
  <si>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</si>
  <si>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</si>
  <si>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</si>
  <si>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 xml:space="preserve">               Tr¶ l¹i vèn gãp</t>
  </si>
  <si>
    <t xml:space="preserve">              B§S ®Çu t­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</si>
  <si>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</si>
  <si>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</si>
  <si>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</si>
  <si>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</si>
  <si>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</si>
  <si>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</si>
  <si>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</si>
  <si>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</si>
  <si>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</si>
  <si>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</si>
  <si>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</si>
  <si>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</si>
  <si>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</si>
  <si>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</si>
  <si>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</si>
  <si>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</si>
  <si>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</si>
  <si>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</si>
  <si>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</si>
  <si>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</si>
  <si>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</si>
  <si>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</si>
  <si>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</si>
  <si>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</si>
  <si>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</si>
  <si>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</si>
  <si>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</si>
  <si>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</si>
  <si>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</si>
  <si>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</si>
  <si>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</si>
  <si>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</si>
  <si>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</si>
  <si>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</si>
  <si>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</si>
  <si>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</si>
  <si>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</si>
  <si>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</si>
  <si>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</si>
  <si>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</si>
  <si>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vµo c«ng ty liªn kÕt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</si>
  <si>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</si>
  <si>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</si>
  <si>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</si>
  <si>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</si>
  <si>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</si>
  <si>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</si>
  <si>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</si>
  <si>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</si>
  <si>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</si>
  <si>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</si>
  <si>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</si>
  <si>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</si>
  <si>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</si>
  <si>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</si>
  <si>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</si>
  <si>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</si>
  <si>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</si>
  <si>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</si>
  <si>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</si>
  <si>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</si>
  <si>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</si>
  <si>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</si>
  <si>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</si>
  <si>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</si>
  <si>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</si>
  <si>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</si>
  <si>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</si>
  <si>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</si>
  <si>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</si>
  <si>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</si>
  <si>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</si>
  <si>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</si>
  <si>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</si>
  <si>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</si>
  <si>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</si>
  <si>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</si>
  <si>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</si>
  <si>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</si>
  <si>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</si>
  <si>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</si>
  <si>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</si>
  <si>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</si>
  <si>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</si>
  <si>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</si>
  <si>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</si>
  <si>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</si>
  <si>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</si>
  <si>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</si>
  <si>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</si>
  <si>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</si>
  <si>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</si>
  <si>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</si>
  <si>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</si>
  <si>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</si>
  <si>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</si>
  <si>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</si>
  <si>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</si>
  <si>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</si>
  <si>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</si>
  <si>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</si>
  <si>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</si>
  <si>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</si>
  <si>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</si>
  <si>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</si>
  <si>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</si>
  <si>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</si>
  <si>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</si>
  <si>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</si>
  <si>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</si>
  <si>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</si>
  <si>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</si>
  <si>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</si>
  <si>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</si>
  <si>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</si>
  <si>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</si>
  <si>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</si>
  <si>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</si>
  <si>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</si>
  <si>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</si>
  <si>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</si>
  <si>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</si>
  <si>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</si>
  <si>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</si>
  <si>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</si>
  <si>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</si>
  <si>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</si>
  <si>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</si>
  <si>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</si>
  <si>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</si>
  <si>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</si>
  <si>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</si>
  <si>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</si>
  <si>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</si>
  <si>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</si>
  <si>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</si>
  <si>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</si>
  <si>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</si>
  <si>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</si>
  <si>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</si>
  <si>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</si>
  <si>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</si>
  <si>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</si>
  <si>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</si>
  <si>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</si>
  <si>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</si>
  <si>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</si>
  <si>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</si>
  <si>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</si>
  <si>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</si>
  <si>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</si>
  <si>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</si>
  <si>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</si>
  <si>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</si>
  <si>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</si>
  <si>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</si>
  <si>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</si>
  <si>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</si>
  <si>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</si>
  <si>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</si>
  <si>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</si>
  <si>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</si>
  <si>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</si>
  <si>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</si>
  <si>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</si>
  <si>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</si>
  <si>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</si>
  <si>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</si>
  <si>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</si>
  <si>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</si>
  <si>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</si>
  <si>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</si>
  <si>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c«ng th­¬ng TP Nam §Þnh      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</si>
  <si>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</si>
  <si>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</si>
  <si>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</si>
  <si>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</si>
  <si>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</si>
  <si>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Dù phßng ph¶i thu khã ®ßi       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</si>
  <si>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</si>
  <si>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</si>
  <si>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</si>
  <si>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</si>
  <si>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</si>
  <si>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</si>
  <si>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</si>
  <si>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</si>
  <si>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</si>
  <si>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</si>
  <si>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</si>
  <si>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TSC§ v« h×nh kh¸c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</si>
  <si>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</si>
  <si>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</si>
  <si>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</si>
  <si>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</si>
  <si>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</si>
  <si>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</si>
  <si>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</si>
  <si>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</si>
  <si>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</si>
  <si>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</si>
  <si>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</si>
  <si>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</si>
  <si>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</si>
  <si>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</si>
  <si>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</si>
  <si>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</si>
  <si>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</si>
  <si>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</si>
  <si>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Quü  ®Çu t­ ph¸t triÓn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</si>
  <si>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</si>
  <si>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</si>
  <si>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</si>
  <si>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</si>
  <si>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Quü khen th­ëng, phóc lîi                                                                                                        </t>
  </si>
  <si>
    <t xml:space="preserve">Quü khen th­ëng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</si>
  <si>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</si>
  <si>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</si>
  <si>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</si>
  <si>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</si>
  <si>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</si>
  <si>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</si>
  <si>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</si>
  <si>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</si>
  <si>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</si>
  <si>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</si>
  <si>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</si>
  <si>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</si>
  <si>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</si>
  <si>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</si>
  <si>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</si>
  <si>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</si>
  <si>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</si>
  <si>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</si>
  <si>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</si>
  <si>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Tµi s¶n cè ®Þnh kh¸c                                                                                                             </t>
  </si>
  <si>
    <t>Hoµng ThÞ Hång</t>
  </si>
  <si>
    <t xml:space="preserve">Nhµ cöa vËt kiÕn tróc, c©y l©u n¨m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</si>
  <si>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</si>
  <si>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</si>
  <si>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</si>
  <si>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</si>
  <si>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</si>
  <si>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</si>
  <si>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</si>
  <si>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</si>
  <si>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>.T¹i ngµy cuèi kú</t>
  </si>
  <si>
    <t>n¨m tr­íc</t>
  </si>
  <si>
    <t xml:space="preserve"> n¨m nay</t>
  </si>
  <si>
    <t>n¨m nay</t>
  </si>
  <si>
    <t>(5) Sè thu nhËp chÞu thuÕ TNDN trong kú</t>
  </si>
  <si>
    <t xml:space="preserve"> n¨m 2013</t>
  </si>
  <si>
    <t xml:space="preserve">Chi phÝ bÊt th­êng                                                                                                               </t>
  </si>
  <si>
    <t xml:space="preserve">n¨m tr­íc </t>
  </si>
  <si>
    <t xml:space="preserve">Ph¶i thu kh¸c                                                                                                                    </t>
  </si>
  <si>
    <t xml:space="preserve">ThÕ chÊp, ký cù¬c, ký quü ng¾n h¹n                                                                                               </t>
  </si>
  <si>
    <t xml:space="preserve">ChuyÓn sang CCDC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</si>
  <si>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</si>
  <si>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</si>
  <si>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</si>
  <si>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>Tõ ngµy 01/01/2013 ®Õn 31/12/2013</t>
  </si>
  <si>
    <t>Quý 4 năm tài chính 2013</t>
  </si>
  <si>
    <t>Lập ngày 15 tháng 01 năm 2014</t>
  </si>
  <si>
    <t xml:space="preserve"> Quý 4 năm tài chính 2013</t>
  </si>
  <si>
    <t>Qtthue 2013</t>
  </si>
  <si>
    <t>LËp, ngµy 15 th¸ng 01 n¨m 2014</t>
  </si>
  <si>
    <t>Qtthue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</si>
</sst>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#,###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72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name val=".VnTime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Times New Roman"/>
      <family val="0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9"/>
      <color indexed="10"/>
      <name val=".VnTime"/>
      <family val="2"/>
    </font>
    <font>
      <sz val="12"/>
      <name val=".vntime"/>
      <family val="0"/>
    </font>
    <font>
      <b/>
      <sz val="11"/>
      <name val=".VnTime"/>
      <family val="2"/>
    </font>
    <font>
      <b/>
      <sz val="12"/>
      <color indexed="9"/>
      <name val="Arial"/>
      <family val="0"/>
    </font>
    <font>
      <sz val="11"/>
      <name val="Times New Roman"/>
      <family val="1"/>
    </font>
    <font>
      <b/>
      <sz val="8"/>
      <name val=".VnTime"/>
      <family val="2"/>
    </font>
    <font>
      <sz val="10"/>
      <color indexed="8"/>
      <name val=".VnTime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1"/>
      <color indexed="8"/>
      <name val="Calibri"/>
      <family val="2"/>
    </font>
    <font>
      <b/>
      <sz val="11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7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60" applyFont="1" applyFill="1" applyAlignment="1">
      <alignment/>
      <protection/>
    </xf>
    <xf numFmtId="0" fontId="7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65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42" applyNumberFormat="1" applyFont="1" applyFill="1" applyBorder="1" applyAlignment="1">
      <alignment horizontal="center" vertical="center" wrapText="1"/>
    </xf>
    <xf numFmtId="165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65" fontId="11" fillId="0" borderId="14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65" fontId="12" fillId="0" borderId="17" xfId="42" applyNumberFormat="1" applyFont="1" applyBorder="1" applyAlignment="1">
      <alignment/>
    </xf>
    <xf numFmtId="165" fontId="12" fillId="0" borderId="18" xfId="42" applyNumberFormat="1" applyFont="1" applyBorder="1" applyAlignment="1">
      <alignment/>
    </xf>
    <xf numFmtId="0" fontId="11" fillId="0" borderId="0" xfId="60" applyFont="1">
      <alignment/>
      <protection/>
    </xf>
    <xf numFmtId="0" fontId="11" fillId="33" borderId="0" xfId="60" applyFont="1" applyFill="1">
      <alignment/>
      <protection/>
    </xf>
    <xf numFmtId="165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165" fontId="11" fillId="0" borderId="0" xfId="42" applyNumberFormat="1" applyFont="1" applyAlignment="1">
      <alignment horizontal="center"/>
    </xf>
    <xf numFmtId="165" fontId="7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10" fillId="0" borderId="0" xfId="60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1" fillId="33" borderId="0" xfId="60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60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165" fontId="11" fillId="0" borderId="0" xfId="42" applyNumberFormat="1" applyFont="1" applyAlignment="1">
      <alignment/>
    </xf>
    <xf numFmtId="0" fontId="11" fillId="0" borderId="0" xfId="60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0" xfId="42" applyNumberFormat="1" applyFont="1" applyAlignment="1">
      <alignment/>
    </xf>
    <xf numFmtId="165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20" fillId="0" borderId="19" xfId="42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65" fontId="17" fillId="0" borderId="19" xfId="42" applyNumberFormat="1" applyFont="1" applyBorder="1" applyAlignment="1">
      <alignment/>
    </xf>
    <xf numFmtId="165" fontId="17" fillId="33" borderId="19" xfId="42" applyNumberFormat="1" applyFont="1" applyFill="1" applyBorder="1" applyAlignment="1">
      <alignment/>
    </xf>
    <xf numFmtId="165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65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65" fontId="22" fillId="0" borderId="20" xfId="42" applyNumberFormat="1" applyFont="1" applyBorder="1" applyAlignment="1">
      <alignment/>
    </xf>
    <xf numFmtId="165" fontId="22" fillId="0" borderId="19" xfId="42" applyNumberFormat="1" applyFont="1" applyBorder="1" applyAlignment="1">
      <alignment/>
    </xf>
    <xf numFmtId="165" fontId="20" fillId="0" borderId="20" xfId="42" applyNumberFormat="1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165" fontId="17" fillId="33" borderId="21" xfId="42" applyNumberFormat="1" applyFont="1" applyFill="1" applyBorder="1" applyAlignment="1">
      <alignment/>
    </xf>
    <xf numFmtId="165" fontId="17" fillId="33" borderId="0" xfId="42" applyNumberFormat="1" applyFont="1" applyFill="1" applyBorder="1" applyAlignment="1">
      <alignment/>
    </xf>
    <xf numFmtId="165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65" fontId="17" fillId="0" borderId="23" xfId="42" applyNumberFormat="1" applyFont="1" applyBorder="1" applyAlignment="1">
      <alignment/>
    </xf>
    <xf numFmtId="165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65" fontId="17" fillId="0" borderId="26" xfId="42" applyNumberFormat="1" applyFont="1" applyBorder="1" applyAlignment="1">
      <alignment/>
    </xf>
    <xf numFmtId="165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65" fontId="17" fillId="0" borderId="29" xfId="42" applyNumberFormat="1" applyFont="1" applyBorder="1" applyAlignment="1">
      <alignment/>
    </xf>
    <xf numFmtId="165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65" fontId="18" fillId="0" borderId="33" xfId="42" applyNumberFormat="1" applyFont="1" applyBorder="1" applyAlignment="1">
      <alignment horizontal="center"/>
    </xf>
    <xf numFmtId="165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65" fontId="17" fillId="0" borderId="36" xfId="42" applyNumberFormat="1" applyFont="1" applyBorder="1" applyAlignment="1">
      <alignment/>
    </xf>
    <xf numFmtId="165" fontId="18" fillId="0" borderId="37" xfId="42" applyNumberFormat="1" applyFont="1" applyBorder="1" applyAlignment="1">
      <alignment horizontal="center"/>
    </xf>
    <xf numFmtId="165" fontId="4" fillId="33" borderId="38" xfId="42" applyNumberFormat="1" applyFont="1" applyFill="1" applyBorder="1" applyAlignment="1">
      <alignment horizontal="center"/>
    </xf>
    <xf numFmtId="165" fontId="18" fillId="33" borderId="38" xfId="42" applyNumberFormat="1" applyFont="1" applyFill="1" applyBorder="1" applyAlignment="1">
      <alignment horizontal="center"/>
    </xf>
    <xf numFmtId="165" fontId="22" fillId="33" borderId="19" xfId="42" applyNumberFormat="1" applyFont="1" applyFill="1" applyBorder="1" applyAlignment="1">
      <alignment/>
    </xf>
    <xf numFmtId="165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65" fontId="17" fillId="0" borderId="31" xfId="42" applyNumberFormat="1" applyFont="1" applyBorder="1" applyAlignment="1">
      <alignment/>
    </xf>
    <xf numFmtId="165" fontId="17" fillId="0" borderId="32" xfId="42" applyNumberFormat="1" applyFont="1" applyBorder="1" applyAlignment="1">
      <alignment/>
    </xf>
    <xf numFmtId="165" fontId="18" fillId="0" borderId="0" xfId="42" applyNumberFormat="1" applyFont="1" applyAlignment="1">
      <alignment/>
    </xf>
    <xf numFmtId="165" fontId="17" fillId="0" borderId="39" xfId="42" applyNumberFormat="1" applyFont="1" applyBorder="1" applyAlignment="1">
      <alignment vertical="center" wrapText="1"/>
    </xf>
    <xf numFmtId="165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65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24" fillId="0" borderId="0" xfId="42" applyNumberFormat="1" applyFont="1" applyAlignment="1">
      <alignment/>
    </xf>
    <xf numFmtId="165" fontId="24" fillId="33" borderId="0" xfId="42" applyNumberFormat="1" applyFont="1" applyFill="1" applyAlignment="1">
      <alignment/>
    </xf>
    <xf numFmtId="165" fontId="24" fillId="33" borderId="0" xfId="42" applyNumberFormat="1" applyFont="1" applyFill="1" applyAlignment="1">
      <alignment/>
    </xf>
    <xf numFmtId="165" fontId="24" fillId="0" borderId="0" xfId="42" applyNumberFormat="1" applyFont="1" applyAlignment="1">
      <alignment/>
    </xf>
    <xf numFmtId="165" fontId="25" fillId="0" borderId="0" xfId="42" applyNumberFormat="1" applyFont="1" applyAlignment="1">
      <alignment/>
    </xf>
    <xf numFmtId="165" fontId="25" fillId="33" borderId="0" xfId="42" applyNumberFormat="1" applyFont="1" applyFill="1" applyAlignment="1">
      <alignment/>
    </xf>
    <xf numFmtId="165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28" fillId="0" borderId="19" xfId="42" applyNumberFormat="1" applyFont="1" applyBorder="1" applyAlignment="1">
      <alignment/>
    </xf>
    <xf numFmtId="165" fontId="28" fillId="33" borderId="19" xfId="42" applyNumberFormat="1" applyFont="1" applyFill="1" applyBorder="1" applyAlignment="1">
      <alignment/>
    </xf>
    <xf numFmtId="165" fontId="10" fillId="0" borderId="0" xfId="60" applyNumberFormat="1" applyFont="1">
      <alignment/>
      <protection/>
    </xf>
    <xf numFmtId="165" fontId="0" fillId="0" borderId="0" xfId="0" applyNumberFormat="1" applyAlignment="1">
      <alignment/>
    </xf>
    <xf numFmtId="0" fontId="29" fillId="0" borderId="0" xfId="58">
      <alignment/>
      <protection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0" fontId="18" fillId="33" borderId="0" xfId="60" applyFont="1" applyFill="1" applyAlignment="1">
      <alignment/>
      <protection/>
    </xf>
    <xf numFmtId="0" fontId="3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31" fillId="0" borderId="0" xfId="42" applyNumberFormat="1" applyFont="1" applyAlignment="1">
      <alignment/>
    </xf>
    <xf numFmtId="0" fontId="30" fillId="0" borderId="0" xfId="0" applyFont="1" applyAlignment="1">
      <alignment/>
    </xf>
    <xf numFmtId="0" fontId="11" fillId="33" borderId="0" xfId="0" applyFont="1" applyFill="1" applyAlignment="1">
      <alignment/>
    </xf>
    <xf numFmtId="41" fontId="32" fillId="0" borderId="0" xfId="57" applyNumberFormat="1" applyFont="1" applyFill="1" applyBorder="1" applyAlignment="1">
      <alignment vertical="top"/>
      <protection/>
    </xf>
    <xf numFmtId="164" fontId="0" fillId="0" borderId="0" xfId="0" applyNumberFormat="1" applyAlignment="1">
      <alignment/>
    </xf>
    <xf numFmtId="165" fontId="23" fillId="0" borderId="19" xfId="42" applyNumberFormat="1" applyFont="1" applyBorder="1" applyAlignment="1">
      <alignment/>
    </xf>
    <xf numFmtId="165" fontId="23" fillId="33" borderId="19" xfId="42" applyNumberFormat="1" applyFont="1" applyFill="1" applyBorder="1" applyAlignment="1">
      <alignment/>
    </xf>
    <xf numFmtId="165" fontId="33" fillId="0" borderId="19" xfId="42" applyNumberFormat="1" applyFont="1" applyBorder="1" applyAlignment="1">
      <alignment/>
    </xf>
    <xf numFmtId="0" fontId="7" fillId="33" borderId="0" xfId="60" applyFont="1" applyFill="1" applyAlignment="1">
      <alignment/>
      <protection/>
    </xf>
    <xf numFmtId="0" fontId="34" fillId="35" borderId="42" xfId="59" applyFont="1" applyFill="1" applyBorder="1" applyAlignment="1">
      <alignment horizontal="center" vertical="center"/>
      <protection/>
    </xf>
    <xf numFmtId="0" fontId="35" fillId="35" borderId="42" xfId="59" applyFont="1" applyFill="1" applyBorder="1" applyAlignment="1">
      <alignment horizontal="center" vertical="center"/>
      <protection/>
    </xf>
    <xf numFmtId="0" fontId="35" fillId="35" borderId="43" xfId="59" applyFont="1" applyFill="1" applyBorder="1" applyAlignment="1">
      <alignment horizontal="center" vertical="center"/>
      <protection/>
    </xf>
    <xf numFmtId="0" fontId="36" fillId="0" borderId="44" xfId="59" applyFont="1" applyBorder="1" applyAlignment="1">
      <alignment horizontal="left"/>
      <protection/>
    </xf>
    <xf numFmtId="0" fontId="36" fillId="0" borderId="42" xfId="59" applyFont="1" applyBorder="1" applyAlignment="1">
      <alignment horizontal="left"/>
      <protection/>
    </xf>
    <xf numFmtId="164" fontId="36" fillId="0" borderId="42" xfId="42" applyNumberFormat="1" applyFont="1" applyBorder="1" applyAlignment="1">
      <alignment horizontal="right"/>
    </xf>
    <xf numFmtId="164" fontId="36" fillId="0" borderId="43" xfId="42" applyNumberFormat="1" applyFont="1" applyBorder="1" applyAlignment="1">
      <alignment horizontal="right"/>
    </xf>
    <xf numFmtId="0" fontId="34" fillId="0" borderId="44" xfId="59" applyFont="1" applyBorder="1" applyAlignment="1">
      <alignment horizontal="left"/>
      <protection/>
    </xf>
    <xf numFmtId="0" fontId="34" fillId="0" borderId="42" xfId="59" applyFont="1" applyBorder="1" applyAlignment="1">
      <alignment horizontal="left"/>
      <protection/>
    </xf>
    <xf numFmtId="164" fontId="34" fillId="0" borderId="42" xfId="42" applyNumberFormat="1" applyFont="1" applyBorder="1" applyAlignment="1">
      <alignment horizontal="right"/>
    </xf>
    <xf numFmtId="164" fontId="34" fillId="0" borderId="43" xfId="42" applyNumberFormat="1" applyFont="1" applyBorder="1" applyAlignment="1">
      <alignment horizontal="right"/>
    </xf>
    <xf numFmtId="0" fontId="36" fillId="0" borderId="45" xfId="59" applyFont="1" applyBorder="1" applyAlignment="1">
      <alignment horizontal="left"/>
      <protection/>
    </xf>
    <xf numFmtId="0" fontId="36" fillId="0" borderId="46" xfId="59" applyFont="1" applyBorder="1" applyAlignment="1">
      <alignment horizontal="left"/>
      <protection/>
    </xf>
    <xf numFmtId="164" fontId="36" fillId="0" borderId="46" xfId="42" applyNumberFormat="1" applyFont="1" applyBorder="1" applyAlignment="1">
      <alignment horizontal="right"/>
    </xf>
    <xf numFmtId="164" fontId="36" fillId="0" borderId="47" xfId="42" applyNumberFormat="1" applyFont="1" applyBorder="1" applyAlignment="1">
      <alignment horizontal="right"/>
    </xf>
    <xf numFmtId="0" fontId="34" fillId="35" borderId="42" xfId="61" applyFont="1" applyFill="1" applyBorder="1" applyAlignment="1">
      <alignment horizontal="center" vertical="center"/>
      <protection/>
    </xf>
    <xf numFmtId="0" fontId="35" fillId="35" borderId="42" xfId="61" applyFont="1" applyFill="1" applyBorder="1" applyAlignment="1">
      <alignment horizontal="center" vertical="center"/>
      <protection/>
    </xf>
    <xf numFmtId="0" fontId="35" fillId="35" borderId="43" xfId="61" applyFont="1" applyFill="1" applyBorder="1" applyAlignment="1">
      <alignment horizontal="center" vertical="center"/>
      <protection/>
    </xf>
    <xf numFmtId="0" fontId="36" fillId="0" borderId="44" xfId="61" applyFont="1" applyBorder="1" applyAlignment="1">
      <alignment horizontal="left"/>
      <protection/>
    </xf>
    <xf numFmtId="0" fontId="36" fillId="0" borderId="42" xfId="61" applyFont="1" applyBorder="1" applyAlignment="1">
      <alignment horizontal="left"/>
      <protection/>
    </xf>
    <xf numFmtId="0" fontId="34" fillId="0" borderId="44" xfId="61" applyFont="1" applyBorder="1" applyAlignment="1">
      <alignment horizontal="left"/>
      <protection/>
    </xf>
    <xf numFmtId="0" fontId="34" fillId="0" borderId="42" xfId="61" applyFont="1" applyBorder="1" applyAlignment="1">
      <alignment horizontal="left"/>
      <protection/>
    </xf>
    <xf numFmtId="0" fontId="36" fillId="0" borderId="45" xfId="61" applyFont="1" applyBorder="1" applyAlignment="1">
      <alignment horizontal="left"/>
      <protection/>
    </xf>
    <xf numFmtId="0" fontId="36" fillId="0" borderId="46" xfId="61" applyFont="1" applyBorder="1" applyAlignment="1">
      <alignment horizontal="left"/>
      <protection/>
    </xf>
    <xf numFmtId="0" fontId="38" fillId="0" borderId="0" xfId="0" applyFont="1" applyAlignment="1">
      <alignment/>
    </xf>
    <xf numFmtId="165" fontId="38" fillId="0" borderId="0" xfId="42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34" borderId="0" xfId="42" applyNumberFormat="1" applyFont="1" applyFill="1" applyAlignment="1">
      <alignment/>
    </xf>
    <xf numFmtId="165" fontId="10" fillId="34" borderId="0" xfId="42" applyNumberFormat="1" applyFont="1" applyFill="1" applyAlignment="1">
      <alignment/>
    </xf>
    <xf numFmtId="0" fontId="34" fillId="35" borderId="48" xfId="61" applyFont="1" applyFill="1" applyBorder="1" applyAlignment="1">
      <alignment horizontal="center" vertical="center"/>
      <protection/>
    </xf>
    <xf numFmtId="0" fontId="34" fillId="35" borderId="49" xfId="61" applyFont="1" applyFill="1" applyBorder="1" applyAlignment="1">
      <alignment horizontal="center" vertical="center"/>
      <protection/>
    </xf>
    <xf numFmtId="0" fontId="34" fillId="35" borderId="50" xfId="61" applyFont="1" applyFill="1" applyBorder="1" applyAlignment="1">
      <alignment horizontal="center" vertical="center"/>
      <protection/>
    </xf>
    <xf numFmtId="0" fontId="34" fillId="35" borderId="44" xfId="61" applyFont="1" applyFill="1" applyBorder="1" applyAlignment="1">
      <alignment horizontal="center" vertical="center"/>
      <protection/>
    </xf>
    <xf numFmtId="0" fontId="34" fillId="35" borderId="42" xfId="61" applyFont="1" applyFill="1" applyBorder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3" fillId="0" borderId="0" xfId="58" applyFont="1" applyAlignment="1">
      <alignment/>
      <protection/>
    </xf>
    <xf numFmtId="0" fontId="2" fillId="0" borderId="0" xfId="58" applyFont="1" applyAlignment="1">
      <alignment/>
      <protection/>
    </xf>
    <xf numFmtId="0" fontId="34" fillId="35" borderId="48" xfId="59" applyFont="1" applyFill="1" applyBorder="1" applyAlignment="1">
      <alignment horizontal="center" vertical="center"/>
      <protection/>
    </xf>
    <xf numFmtId="0" fontId="34" fillId="35" borderId="49" xfId="59" applyFont="1" applyFill="1" applyBorder="1" applyAlignment="1">
      <alignment horizontal="center" vertical="center"/>
      <protection/>
    </xf>
    <xf numFmtId="0" fontId="34" fillId="35" borderId="50" xfId="59" applyFont="1" applyFill="1" applyBorder="1" applyAlignment="1">
      <alignment horizontal="center" vertical="center"/>
      <protection/>
    </xf>
    <xf numFmtId="0" fontId="34" fillId="35" borderId="44" xfId="59" applyFont="1" applyFill="1" applyBorder="1" applyAlignment="1">
      <alignment horizontal="center" vertical="center"/>
      <protection/>
    </xf>
    <xf numFmtId="0" fontId="34" fillId="35" borderId="42" xfId="59" applyFont="1" applyFill="1" applyBorder="1" applyAlignment="1">
      <alignment horizontal="center" vertical="center"/>
      <protection/>
    </xf>
    <xf numFmtId="0" fontId="29" fillId="0" borderId="0" xfId="58" applyFont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8" fillId="33" borderId="0" xfId="60" applyFont="1" applyFill="1" applyBorder="1" applyAlignment="1">
      <alignment horizontal="left"/>
      <protection/>
    </xf>
    <xf numFmtId="0" fontId="8" fillId="33" borderId="0" xfId="60" applyFont="1" applyFill="1">
      <alignment/>
      <protection/>
    </xf>
    <xf numFmtId="0" fontId="7" fillId="33" borderId="0" xfId="60" applyFont="1" applyFill="1">
      <alignment/>
      <protection/>
    </xf>
    <xf numFmtId="165" fontId="11" fillId="0" borderId="0" xfId="42" applyNumberFormat="1" applyFont="1" applyAlignment="1">
      <alignment horizontal="center"/>
    </xf>
    <xf numFmtId="0" fontId="12" fillId="33" borderId="0" xfId="60" applyFont="1" applyFill="1" applyBorder="1" applyAlignment="1">
      <alignment horizontal="left"/>
      <protection/>
    </xf>
    <xf numFmtId="0" fontId="11" fillId="33" borderId="0" xfId="60" applyFont="1" applyFill="1" applyBorder="1" applyAlignment="1">
      <alignment horizontal="left"/>
      <protection/>
    </xf>
    <xf numFmtId="0" fontId="11" fillId="33" borderId="0" xfId="60" applyFont="1" applyFill="1">
      <alignment/>
      <protection/>
    </xf>
    <xf numFmtId="165" fontId="24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165" fontId="18" fillId="33" borderId="0" xfId="42" applyNumberFormat="1" applyFont="1" applyFill="1" applyAlignment="1">
      <alignment horizontal="left"/>
    </xf>
    <xf numFmtId="165" fontId="17" fillId="0" borderId="0" xfId="42" applyNumberFormat="1" applyFont="1" applyAlignment="1">
      <alignment horizontal="center"/>
    </xf>
    <xf numFmtId="165" fontId="17" fillId="33" borderId="0" xfId="42" applyNumberFormat="1" applyFont="1" applyFill="1" applyAlignment="1">
      <alignment horizontal="center"/>
    </xf>
    <xf numFmtId="0" fontId="17" fillId="0" borderId="38" xfId="0" applyFont="1" applyFill="1" applyBorder="1" applyAlignment="1">
      <alignment horizontal="left"/>
    </xf>
    <xf numFmtId="165" fontId="17" fillId="0" borderId="19" xfId="42" applyNumberFormat="1" applyFont="1" applyBorder="1" applyAlignment="1">
      <alignment horizontal="center"/>
    </xf>
    <xf numFmtId="165" fontId="17" fillId="33" borderId="19" xfId="42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7" fillId="0" borderId="19" xfId="0" applyFont="1" applyFill="1" applyBorder="1" applyAlignment="1">
      <alignment horizontal="left"/>
    </xf>
    <xf numFmtId="165" fontId="19" fillId="0" borderId="0" xfId="42" applyNumberFormat="1" applyFont="1" applyAlignment="1">
      <alignment horizontal="right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65" fontId="17" fillId="0" borderId="32" xfId="42" applyNumberFormat="1" applyFont="1" applyBorder="1" applyAlignment="1">
      <alignment horizontal="center"/>
    </xf>
    <xf numFmtId="165" fontId="17" fillId="33" borderId="39" xfId="42" applyNumberFormat="1" applyFont="1" applyFill="1" applyBorder="1" applyAlignment="1">
      <alignment horizontal="center"/>
    </xf>
    <xf numFmtId="165" fontId="17" fillId="33" borderId="33" xfId="42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65" fontId="17" fillId="0" borderId="35" xfId="42" applyNumberFormat="1" applyFont="1" applyBorder="1" applyAlignment="1">
      <alignment horizontal="center"/>
    </xf>
    <xf numFmtId="165" fontId="17" fillId="0" borderId="36" xfId="42" applyNumberFormat="1" applyFont="1" applyBorder="1" applyAlignment="1">
      <alignment horizontal="center"/>
    </xf>
    <xf numFmtId="165" fontId="17" fillId="33" borderId="35" xfId="42" applyNumberFormat="1" applyFont="1" applyFill="1" applyBorder="1" applyAlignment="1">
      <alignment horizontal="center"/>
    </xf>
    <xf numFmtId="165" fontId="17" fillId="33" borderId="37" xfId="42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165" fontId="17" fillId="33" borderId="20" xfId="42" applyNumberFormat="1" applyFont="1" applyFill="1" applyBorder="1" applyAlignment="1">
      <alignment horizontal="center" vertical="center" wrapText="1"/>
    </xf>
    <xf numFmtId="165" fontId="17" fillId="33" borderId="32" xfId="42" applyNumberFormat="1" applyFont="1" applyFill="1" applyBorder="1" applyAlignment="1">
      <alignment horizontal="center" vertical="center" wrapText="1"/>
    </xf>
    <xf numFmtId="165" fontId="17" fillId="0" borderId="51" xfId="42" applyNumberFormat="1" applyFont="1" applyBorder="1" applyAlignment="1">
      <alignment horizontal="center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65" fontId="17" fillId="0" borderId="39" xfId="42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41" fontId="32" fillId="0" borderId="20" xfId="57" applyNumberFormat="1" applyFont="1" applyFill="1" applyBorder="1" applyAlignment="1">
      <alignment horizontal="center" vertical="top"/>
      <protection/>
    </xf>
    <xf numFmtId="41" fontId="32" fillId="0" borderId="32" xfId="57" applyNumberFormat="1" applyFont="1" applyFill="1" applyBorder="1" applyAlignment="1">
      <alignment horizontal="center" vertical="top"/>
      <protection/>
    </xf>
    <xf numFmtId="41" fontId="32" fillId="0" borderId="19" xfId="57" applyNumberFormat="1" applyFont="1" applyFill="1" applyBorder="1" applyAlignment="1">
      <alignment horizontal="center" vertical="top"/>
      <protection/>
    </xf>
    <xf numFmtId="0" fontId="18" fillId="0" borderId="19" xfId="0" applyFont="1" applyBorder="1" applyAlignment="1">
      <alignment horizontal="center"/>
    </xf>
    <xf numFmtId="165" fontId="23" fillId="0" borderId="19" xfId="42" applyNumberFormat="1" applyFont="1" applyBorder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65" fontId="20" fillId="0" borderId="19" xfId="42" applyNumberFormat="1" applyFont="1" applyBorder="1" applyAlignment="1">
      <alignment horizontal="center"/>
    </xf>
    <xf numFmtId="165" fontId="20" fillId="33" borderId="19" xfId="42" applyNumberFormat="1" applyFont="1" applyFill="1" applyBorder="1" applyAlignment="1">
      <alignment horizontal="center"/>
    </xf>
    <xf numFmtId="165" fontId="20" fillId="0" borderId="20" xfId="42" applyNumberFormat="1" applyFont="1" applyBorder="1" applyAlignment="1">
      <alignment horizontal="center"/>
    </xf>
    <xf numFmtId="165" fontId="20" fillId="0" borderId="32" xfId="42" applyNumberFormat="1" applyFont="1" applyBorder="1" applyAlignment="1">
      <alignment horizontal="center"/>
    </xf>
    <xf numFmtId="165" fontId="20" fillId="33" borderId="20" xfId="42" applyNumberFormat="1" applyFont="1" applyFill="1" applyBorder="1" applyAlignment="1">
      <alignment horizontal="center"/>
    </xf>
    <xf numFmtId="165" fontId="20" fillId="33" borderId="32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165" fontId="18" fillId="0" borderId="35" xfId="42" applyNumberFormat="1" applyFont="1" applyBorder="1" applyAlignment="1">
      <alignment horizontal="center"/>
    </xf>
    <xf numFmtId="165" fontId="18" fillId="0" borderId="37" xfId="42" applyNumberFormat="1" applyFont="1" applyBorder="1" applyAlignment="1">
      <alignment horizontal="center"/>
    </xf>
    <xf numFmtId="165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65" fontId="18" fillId="0" borderId="39" xfId="42" applyNumberFormat="1" applyFont="1" applyBorder="1" applyAlignment="1">
      <alignment horizontal="center"/>
    </xf>
    <xf numFmtId="165" fontId="18" fillId="0" borderId="33" xfId="42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165" fontId="17" fillId="0" borderId="52" xfId="42" applyNumberFormat="1" applyFont="1" applyBorder="1" applyAlignment="1">
      <alignment horizontal="center"/>
    </xf>
    <xf numFmtId="165" fontId="17" fillId="33" borderId="52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5" fontId="17" fillId="0" borderId="53" xfId="42" applyNumberFormat="1" applyFont="1" applyBorder="1" applyAlignment="1">
      <alignment horizontal="center"/>
    </xf>
    <xf numFmtId="165" fontId="17" fillId="33" borderId="53" xfId="42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 vertical="center" wrapText="1"/>
    </xf>
    <xf numFmtId="165" fontId="17" fillId="0" borderId="54" xfId="42" applyNumberFormat="1" applyFont="1" applyBorder="1" applyAlignment="1">
      <alignment horizontal="center"/>
    </xf>
    <xf numFmtId="165" fontId="17" fillId="33" borderId="54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/>
    </xf>
    <xf numFmtId="165" fontId="18" fillId="0" borderId="19" xfId="42" applyNumberFormat="1" applyFont="1" applyBorder="1" applyAlignment="1">
      <alignment horizontal="center"/>
    </xf>
    <xf numFmtId="165" fontId="18" fillId="33" borderId="19" xfId="42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65" fontId="7" fillId="0" borderId="0" xfId="42" applyNumberFormat="1" applyFont="1" applyAlignment="1">
      <alignment horizontal="center"/>
    </xf>
    <xf numFmtId="165" fontId="7" fillId="0" borderId="0" xfId="42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o cao tai chinh 280405" xfId="57"/>
    <cellStyle name="Normal_BCDSPS" xfId="58"/>
    <cellStyle name="Normal_BCDSPS_1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64">
      <selection activeCell="E82" sqref="E82"/>
    </sheetView>
  </sheetViews>
  <sheetFormatPr defaultColWidth="9.00390625" defaultRowHeight="15.75"/>
  <cols>
    <col min="2" max="2" width="27.00390625" style="0" customWidth="1"/>
    <col min="3" max="3" width="24.00390625" style="0" customWidth="1"/>
    <col min="4" max="5" width="15.625" style="0" customWidth="1"/>
    <col min="6" max="6" width="15.00390625" style="0" customWidth="1"/>
    <col min="7" max="7" width="13.00390625" style="0" customWidth="1"/>
    <col min="8" max="8" width="13.25390625" style="0" customWidth="1"/>
  </cols>
  <sheetData>
    <row r="1" ht="16.5" thickBot="1"/>
    <row r="2" spans="1:8" ht="15.75">
      <c r="A2" s="206" t="s">
        <v>465</v>
      </c>
      <c r="B2" s="204" t="s">
        <v>2</v>
      </c>
      <c r="C2" s="204" t="s">
        <v>4</v>
      </c>
      <c r="D2" s="204"/>
      <c r="E2" s="204" t="s">
        <v>466</v>
      </c>
      <c r="F2" s="204"/>
      <c r="G2" s="204" t="s">
        <v>467</v>
      </c>
      <c r="H2" s="205"/>
    </row>
    <row r="3" spans="1:8" ht="15.75">
      <c r="A3" s="207"/>
      <c r="B3" s="208"/>
      <c r="C3" s="190" t="s">
        <v>3</v>
      </c>
      <c r="D3" s="191" t="s">
        <v>5</v>
      </c>
      <c r="E3" s="190" t="s">
        <v>3</v>
      </c>
      <c r="F3" s="191" t="s">
        <v>5</v>
      </c>
      <c r="G3" s="190" t="s">
        <v>3</v>
      </c>
      <c r="H3" s="192" t="s">
        <v>5</v>
      </c>
    </row>
    <row r="4" spans="1:8" ht="15.75">
      <c r="A4" s="193">
        <v>111</v>
      </c>
      <c r="B4" s="194" t="s">
        <v>468</v>
      </c>
      <c r="C4" s="180">
        <v>581993506</v>
      </c>
      <c r="D4" s="180">
        <v>0</v>
      </c>
      <c r="E4" s="180">
        <v>14161503780</v>
      </c>
      <c r="F4" s="180">
        <v>14646687233</v>
      </c>
      <c r="G4" s="180">
        <v>96810053</v>
      </c>
      <c r="H4" s="181">
        <v>0</v>
      </c>
    </row>
    <row r="5" spans="1:8" ht="15.75">
      <c r="A5" s="195">
        <v>1111</v>
      </c>
      <c r="B5" s="196" t="s">
        <v>469</v>
      </c>
      <c r="C5" s="184">
        <v>581993506</v>
      </c>
      <c r="D5" s="184">
        <v>0</v>
      </c>
      <c r="E5" s="184">
        <v>14161503780</v>
      </c>
      <c r="F5" s="184">
        <v>14646687233</v>
      </c>
      <c r="G5" s="184">
        <v>96810053</v>
      </c>
      <c r="H5" s="185">
        <v>0</v>
      </c>
    </row>
    <row r="6" spans="1:8" ht="15.75">
      <c r="A6" s="193">
        <v>112</v>
      </c>
      <c r="B6" s="194" t="s">
        <v>470</v>
      </c>
      <c r="C6" s="180">
        <v>222779923</v>
      </c>
      <c r="D6" s="180">
        <v>0</v>
      </c>
      <c r="E6" s="180">
        <v>35767850379</v>
      </c>
      <c r="F6" s="180">
        <v>32816691747</v>
      </c>
      <c r="G6" s="180">
        <v>3173938555</v>
      </c>
      <c r="H6" s="181">
        <v>0</v>
      </c>
    </row>
    <row r="7" spans="1:8" ht="15.75">
      <c r="A7" s="195">
        <v>1121</v>
      </c>
      <c r="B7" s="196" t="s">
        <v>471</v>
      </c>
      <c r="C7" s="184">
        <v>220666422</v>
      </c>
      <c r="D7" s="184">
        <v>0</v>
      </c>
      <c r="E7" s="184">
        <v>35767850379</v>
      </c>
      <c r="F7" s="184">
        <v>32816691747</v>
      </c>
      <c r="G7" s="184">
        <v>3171825054</v>
      </c>
      <c r="H7" s="185">
        <v>0</v>
      </c>
    </row>
    <row r="8" spans="1:8" ht="15.75">
      <c r="A8" s="195">
        <v>11211</v>
      </c>
      <c r="B8" s="196" t="s">
        <v>472</v>
      </c>
      <c r="C8" s="184">
        <v>5458237</v>
      </c>
      <c r="D8" s="184">
        <v>0</v>
      </c>
      <c r="E8" s="184">
        <v>18995204245</v>
      </c>
      <c r="F8" s="184">
        <v>15840742356</v>
      </c>
      <c r="G8" s="184">
        <v>3159920126</v>
      </c>
      <c r="H8" s="185">
        <v>0</v>
      </c>
    </row>
    <row r="9" spans="1:8" ht="15.75">
      <c r="A9" s="195">
        <v>11212</v>
      </c>
      <c r="B9" s="196" t="s">
        <v>473</v>
      </c>
      <c r="C9" s="184">
        <v>1205790</v>
      </c>
      <c r="D9" s="184">
        <v>0</v>
      </c>
      <c r="E9" s="184">
        <v>0</v>
      </c>
      <c r="F9" s="184">
        <v>0</v>
      </c>
      <c r="G9" s="184">
        <v>1205790</v>
      </c>
      <c r="H9" s="185">
        <v>0</v>
      </c>
    </row>
    <row r="10" spans="1:8" ht="15.75">
      <c r="A10" s="195">
        <v>11213</v>
      </c>
      <c r="B10" s="196" t="s">
        <v>474</v>
      </c>
      <c r="C10" s="184">
        <v>214002395</v>
      </c>
      <c r="D10" s="184">
        <v>0</v>
      </c>
      <c r="E10" s="184">
        <v>16772646134</v>
      </c>
      <c r="F10" s="184">
        <v>16975949391</v>
      </c>
      <c r="G10" s="184">
        <v>10699138</v>
      </c>
      <c r="H10" s="185">
        <v>0</v>
      </c>
    </row>
    <row r="11" spans="1:8" ht="15.75">
      <c r="A11" s="195">
        <v>1122</v>
      </c>
      <c r="B11" s="196" t="s">
        <v>475</v>
      </c>
      <c r="C11" s="184">
        <v>2113501</v>
      </c>
      <c r="D11" s="184">
        <v>0</v>
      </c>
      <c r="E11" s="184">
        <v>0</v>
      </c>
      <c r="F11" s="184">
        <v>0</v>
      </c>
      <c r="G11" s="184">
        <v>2113501</v>
      </c>
      <c r="H11" s="185">
        <v>0</v>
      </c>
    </row>
    <row r="12" spans="1:8" ht="15.75">
      <c r="A12" s="195">
        <v>11221</v>
      </c>
      <c r="B12" s="196" t="s">
        <v>472</v>
      </c>
      <c r="C12" s="184">
        <v>2113501</v>
      </c>
      <c r="D12" s="184">
        <v>0</v>
      </c>
      <c r="E12" s="184">
        <v>0</v>
      </c>
      <c r="F12" s="184">
        <v>0</v>
      </c>
      <c r="G12" s="184">
        <v>2113501</v>
      </c>
      <c r="H12" s="185">
        <v>0</v>
      </c>
    </row>
    <row r="13" spans="1:8" ht="15.75">
      <c r="A13" s="193">
        <v>131</v>
      </c>
      <c r="B13" s="194" t="s">
        <v>476</v>
      </c>
      <c r="C13" s="180">
        <v>12223694226</v>
      </c>
      <c r="D13" s="180">
        <v>332968000</v>
      </c>
      <c r="E13" s="180">
        <v>25487817780</v>
      </c>
      <c r="F13" s="180">
        <v>23961054859</v>
      </c>
      <c r="G13" s="180">
        <v>13790457147</v>
      </c>
      <c r="H13" s="181">
        <v>372968000</v>
      </c>
    </row>
    <row r="14" spans="1:8" ht="15.75">
      <c r="A14" s="193">
        <v>133</v>
      </c>
      <c r="B14" s="194" t="s">
        <v>477</v>
      </c>
      <c r="C14" s="180">
        <v>4468867</v>
      </c>
      <c r="D14" s="180">
        <v>0</v>
      </c>
      <c r="E14" s="180">
        <v>1806447122</v>
      </c>
      <c r="F14" s="180">
        <v>1810915989</v>
      </c>
      <c r="G14" s="180">
        <v>0</v>
      </c>
      <c r="H14" s="181">
        <v>0</v>
      </c>
    </row>
    <row r="15" spans="1:8" ht="15.75">
      <c r="A15" s="195">
        <v>1331</v>
      </c>
      <c r="B15" s="196" t="s">
        <v>478</v>
      </c>
      <c r="C15" s="184">
        <v>4468867</v>
      </c>
      <c r="D15" s="184">
        <v>0</v>
      </c>
      <c r="E15" s="184">
        <v>1806447122</v>
      </c>
      <c r="F15" s="184">
        <v>1810915989</v>
      </c>
      <c r="G15" s="184">
        <v>0</v>
      </c>
      <c r="H15" s="185">
        <v>0</v>
      </c>
    </row>
    <row r="16" spans="1:8" ht="15.75">
      <c r="A16" s="195">
        <v>13311</v>
      </c>
      <c r="B16" s="196" t="s">
        <v>478</v>
      </c>
      <c r="C16" s="184">
        <v>4468867</v>
      </c>
      <c r="D16" s="184">
        <v>0</v>
      </c>
      <c r="E16" s="184">
        <v>1806447122</v>
      </c>
      <c r="F16" s="184">
        <v>1810915989</v>
      </c>
      <c r="G16" s="184">
        <v>0</v>
      </c>
      <c r="H16" s="185">
        <v>0</v>
      </c>
    </row>
    <row r="17" spans="1:8" ht="15.75">
      <c r="A17" s="193">
        <v>138</v>
      </c>
      <c r="B17" s="194" t="s">
        <v>555</v>
      </c>
      <c r="C17" s="180">
        <v>21618265</v>
      </c>
      <c r="D17" s="180">
        <v>0</v>
      </c>
      <c r="E17" s="180">
        <v>1320000</v>
      </c>
      <c r="F17" s="180">
        <v>22938265</v>
      </c>
      <c r="G17" s="180">
        <v>0</v>
      </c>
      <c r="H17" s="181">
        <v>0</v>
      </c>
    </row>
    <row r="18" spans="1:8" ht="15.75">
      <c r="A18" s="195">
        <v>1388</v>
      </c>
      <c r="B18" s="196" t="s">
        <v>555</v>
      </c>
      <c r="C18" s="184">
        <v>21618265</v>
      </c>
      <c r="D18" s="184">
        <v>0</v>
      </c>
      <c r="E18" s="184">
        <v>1320000</v>
      </c>
      <c r="F18" s="184">
        <v>22938265</v>
      </c>
      <c r="G18" s="184">
        <v>0</v>
      </c>
      <c r="H18" s="185">
        <v>0</v>
      </c>
    </row>
    <row r="19" spans="1:8" ht="15.75">
      <c r="A19" s="193">
        <v>139</v>
      </c>
      <c r="B19" s="194" t="s">
        <v>479</v>
      </c>
      <c r="C19" s="180">
        <v>0</v>
      </c>
      <c r="D19" s="180">
        <v>225515550</v>
      </c>
      <c r="E19" s="180">
        <v>0</v>
      </c>
      <c r="F19" s="180">
        <v>0</v>
      </c>
      <c r="G19" s="180">
        <v>0</v>
      </c>
      <c r="H19" s="181">
        <v>225515550</v>
      </c>
    </row>
    <row r="20" spans="1:8" ht="15.75">
      <c r="A20" s="193">
        <v>144</v>
      </c>
      <c r="B20" s="194" t="s">
        <v>556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1">
        <v>0</v>
      </c>
    </row>
    <row r="21" spans="1:8" ht="15.75">
      <c r="A21" s="193">
        <v>152</v>
      </c>
      <c r="B21" s="194" t="s">
        <v>480</v>
      </c>
      <c r="C21" s="180">
        <v>18804027888</v>
      </c>
      <c r="D21" s="180">
        <v>0</v>
      </c>
      <c r="E21" s="180">
        <v>9227274327</v>
      </c>
      <c r="F21" s="180">
        <v>9929383583</v>
      </c>
      <c r="G21" s="180">
        <v>18101918632</v>
      </c>
      <c r="H21" s="181">
        <v>0</v>
      </c>
    </row>
    <row r="22" spans="1:8" ht="15.75">
      <c r="A22" s="195">
        <v>1521</v>
      </c>
      <c r="B22" s="196" t="s">
        <v>481</v>
      </c>
      <c r="C22" s="184">
        <v>18804027888</v>
      </c>
      <c r="D22" s="184">
        <v>0</v>
      </c>
      <c r="E22" s="184">
        <v>9227274327</v>
      </c>
      <c r="F22" s="184">
        <v>9929383583</v>
      </c>
      <c r="G22" s="184">
        <v>18101918632</v>
      </c>
      <c r="H22" s="185">
        <v>0</v>
      </c>
    </row>
    <row r="23" spans="1:8" ht="15.75">
      <c r="A23" s="193">
        <v>153</v>
      </c>
      <c r="B23" s="194" t="s">
        <v>482</v>
      </c>
      <c r="C23" s="180">
        <v>186339109</v>
      </c>
      <c r="D23" s="180">
        <v>0</v>
      </c>
      <c r="E23" s="180">
        <v>4079091</v>
      </c>
      <c r="F23" s="180">
        <v>56781268</v>
      </c>
      <c r="G23" s="180">
        <v>133636932</v>
      </c>
      <c r="H23" s="181">
        <v>0</v>
      </c>
    </row>
    <row r="24" spans="1:8" ht="15.75">
      <c r="A24" s="195">
        <v>1531</v>
      </c>
      <c r="B24" s="196" t="s">
        <v>482</v>
      </c>
      <c r="C24" s="184">
        <v>186339109</v>
      </c>
      <c r="D24" s="184">
        <v>0</v>
      </c>
      <c r="E24" s="184">
        <v>4079091</v>
      </c>
      <c r="F24" s="184">
        <v>56781268</v>
      </c>
      <c r="G24" s="184">
        <v>133636932</v>
      </c>
      <c r="H24" s="185">
        <v>0</v>
      </c>
    </row>
    <row r="25" spans="1:8" ht="15.75">
      <c r="A25" s="193">
        <v>154</v>
      </c>
      <c r="B25" s="194" t="s">
        <v>483</v>
      </c>
      <c r="C25" s="180">
        <v>7176038945</v>
      </c>
      <c r="D25" s="180">
        <v>0</v>
      </c>
      <c r="E25" s="180">
        <v>17099133975</v>
      </c>
      <c r="F25" s="180">
        <v>20648578847</v>
      </c>
      <c r="G25" s="180">
        <v>3626594073</v>
      </c>
      <c r="H25" s="181">
        <v>0</v>
      </c>
    </row>
    <row r="26" spans="1:8" ht="15.75">
      <c r="A26" s="195">
        <v>1541</v>
      </c>
      <c r="B26" s="196" t="s">
        <v>484</v>
      </c>
      <c r="C26" s="184">
        <v>7176038945</v>
      </c>
      <c r="D26" s="184">
        <v>0</v>
      </c>
      <c r="E26" s="184">
        <v>17099133975</v>
      </c>
      <c r="F26" s="184">
        <v>20648578847</v>
      </c>
      <c r="G26" s="184">
        <v>3626594073</v>
      </c>
      <c r="H26" s="185">
        <v>0</v>
      </c>
    </row>
    <row r="27" spans="1:8" ht="15.75">
      <c r="A27" s="193">
        <v>211</v>
      </c>
      <c r="B27" s="194" t="s">
        <v>485</v>
      </c>
      <c r="C27" s="180">
        <v>13588304761</v>
      </c>
      <c r="D27" s="180">
        <v>0</v>
      </c>
      <c r="E27" s="180">
        <v>0</v>
      </c>
      <c r="F27" s="180">
        <v>0</v>
      </c>
      <c r="G27" s="180">
        <v>13588304761</v>
      </c>
      <c r="H27" s="181">
        <v>0</v>
      </c>
    </row>
    <row r="28" spans="1:8" ht="15.75">
      <c r="A28" s="195">
        <v>2111</v>
      </c>
      <c r="B28" s="196" t="s">
        <v>486</v>
      </c>
      <c r="C28" s="184">
        <v>2604660759</v>
      </c>
      <c r="D28" s="184">
        <v>0</v>
      </c>
      <c r="E28" s="184">
        <v>0</v>
      </c>
      <c r="F28" s="184">
        <v>0</v>
      </c>
      <c r="G28" s="184">
        <v>2604660759</v>
      </c>
      <c r="H28" s="185">
        <v>0</v>
      </c>
    </row>
    <row r="29" spans="1:8" ht="15.75">
      <c r="A29" s="195">
        <v>2112</v>
      </c>
      <c r="B29" s="196" t="s">
        <v>487</v>
      </c>
      <c r="C29" s="184">
        <v>8621902377</v>
      </c>
      <c r="D29" s="184">
        <v>0</v>
      </c>
      <c r="E29" s="184">
        <v>0</v>
      </c>
      <c r="F29" s="184">
        <v>0</v>
      </c>
      <c r="G29" s="184">
        <v>8621902377</v>
      </c>
      <c r="H29" s="185">
        <v>0</v>
      </c>
    </row>
    <row r="30" spans="1:8" ht="15.75">
      <c r="A30" s="195">
        <v>2113</v>
      </c>
      <c r="B30" s="196" t="s">
        <v>488</v>
      </c>
      <c r="C30" s="184">
        <v>604700000</v>
      </c>
      <c r="D30" s="184">
        <v>0</v>
      </c>
      <c r="E30" s="184">
        <v>0</v>
      </c>
      <c r="F30" s="184">
        <v>0</v>
      </c>
      <c r="G30" s="184">
        <v>604700000</v>
      </c>
      <c r="H30" s="185">
        <v>0</v>
      </c>
    </row>
    <row r="31" spans="1:8" ht="15.75">
      <c r="A31" s="195">
        <v>2115</v>
      </c>
      <c r="B31" s="196" t="s">
        <v>546</v>
      </c>
      <c r="C31" s="184">
        <v>185613054</v>
      </c>
      <c r="D31" s="184">
        <v>0</v>
      </c>
      <c r="E31" s="184">
        <v>0</v>
      </c>
      <c r="F31" s="184">
        <v>0</v>
      </c>
      <c r="G31" s="184">
        <v>185613054</v>
      </c>
      <c r="H31" s="185">
        <v>0</v>
      </c>
    </row>
    <row r="32" spans="1:8" ht="15.75">
      <c r="A32" s="195">
        <v>2118</v>
      </c>
      <c r="B32" s="196" t="s">
        <v>536</v>
      </c>
      <c r="C32" s="184">
        <v>1571428571</v>
      </c>
      <c r="D32" s="184">
        <v>0</v>
      </c>
      <c r="E32" s="184">
        <v>0</v>
      </c>
      <c r="F32" s="184">
        <v>0</v>
      </c>
      <c r="G32" s="184">
        <v>1571428571</v>
      </c>
      <c r="H32" s="185">
        <v>0</v>
      </c>
    </row>
    <row r="33" spans="1:8" ht="15.75">
      <c r="A33" s="193">
        <v>213</v>
      </c>
      <c r="B33" s="194" t="s">
        <v>489</v>
      </c>
      <c r="C33" s="180">
        <v>125252000</v>
      </c>
      <c r="D33" s="180">
        <v>0</v>
      </c>
      <c r="E33" s="180">
        <v>0</v>
      </c>
      <c r="F33" s="180">
        <v>0</v>
      </c>
      <c r="G33" s="180">
        <v>125252000</v>
      </c>
      <c r="H33" s="181">
        <v>0</v>
      </c>
    </row>
    <row r="34" spans="1:8" ht="15.75">
      <c r="A34" s="195">
        <v>2131</v>
      </c>
      <c r="B34" s="196" t="s">
        <v>490</v>
      </c>
      <c r="C34" s="184">
        <v>112752000</v>
      </c>
      <c r="D34" s="184">
        <v>0</v>
      </c>
      <c r="E34" s="184">
        <v>0</v>
      </c>
      <c r="F34" s="184">
        <v>0</v>
      </c>
      <c r="G34" s="184">
        <v>112752000</v>
      </c>
      <c r="H34" s="185">
        <v>0</v>
      </c>
    </row>
    <row r="35" spans="1:8" ht="15.75">
      <c r="A35" s="195">
        <v>2138</v>
      </c>
      <c r="B35" s="196" t="s">
        <v>491</v>
      </c>
      <c r="C35" s="184">
        <v>12500000</v>
      </c>
      <c r="D35" s="184">
        <v>0</v>
      </c>
      <c r="E35" s="184">
        <v>0</v>
      </c>
      <c r="F35" s="184">
        <v>0</v>
      </c>
      <c r="G35" s="184">
        <v>12500000</v>
      </c>
      <c r="H35" s="185">
        <v>0</v>
      </c>
    </row>
    <row r="36" spans="1:8" ht="15.75">
      <c r="A36" s="193">
        <v>214</v>
      </c>
      <c r="B36" s="194" t="s">
        <v>492</v>
      </c>
      <c r="C36" s="180">
        <v>0</v>
      </c>
      <c r="D36" s="180">
        <v>2311736322</v>
      </c>
      <c r="E36" s="180">
        <v>0</v>
      </c>
      <c r="F36" s="180">
        <v>152351295</v>
      </c>
      <c r="G36" s="180">
        <v>0</v>
      </c>
      <c r="H36" s="181">
        <v>2464087617</v>
      </c>
    </row>
    <row r="37" spans="1:8" ht="15.75">
      <c r="A37" s="195">
        <v>2141</v>
      </c>
      <c r="B37" s="196" t="s">
        <v>493</v>
      </c>
      <c r="C37" s="184">
        <v>0</v>
      </c>
      <c r="D37" s="184">
        <v>2275421712</v>
      </c>
      <c r="E37" s="184">
        <v>0</v>
      </c>
      <c r="F37" s="184">
        <v>150144654</v>
      </c>
      <c r="G37" s="184">
        <v>0</v>
      </c>
      <c r="H37" s="185">
        <v>2425566366</v>
      </c>
    </row>
    <row r="38" spans="1:8" ht="15.75">
      <c r="A38" s="195">
        <v>2143</v>
      </c>
      <c r="B38" s="196" t="s">
        <v>494</v>
      </c>
      <c r="C38" s="184">
        <v>0</v>
      </c>
      <c r="D38" s="184">
        <v>36314610</v>
      </c>
      <c r="E38" s="184">
        <v>0</v>
      </c>
      <c r="F38" s="184">
        <v>2206641</v>
      </c>
      <c r="G38" s="184">
        <v>0</v>
      </c>
      <c r="H38" s="185">
        <v>38521251</v>
      </c>
    </row>
    <row r="39" spans="1:8" ht="15.75">
      <c r="A39" s="193">
        <v>311</v>
      </c>
      <c r="B39" s="194" t="s">
        <v>495</v>
      </c>
      <c r="C39" s="180">
        <v>0</v>
      </c>
      <c r="D39" s="180">
        <v>8327603099</v>
      </c>
      <c r="E39" s="180">
        <v>4577603099</v>
      </c>
      <c r="F39" s="180">
        <v>4247315000</v>
      </c>
      <c r="G39" s="180">
        <v>0</v>
      </c>
      <c r="H39" s="181">
        <v>7997315000</v>
      </c>
    </row>
    <row r="40" spans="1:8" ht="15.75">
      <c r="A40" s="195">
        <v>3113</v>
      </c>
      <c r="B40" s="196" t="s">
        <v>496</v>
      </c>
      <c r="C40" s="184">
        <v>0</v>
      </c>
      <c r="D40" s="184">
        <v>2400000000</v>
      </c>
      <c r="E40" s="184">
        <v>0</v>
      </c>
      <c r="F40" s="184">
        <v>1500000000</v>
      </c>
      <c r="G40" s="184">
        <v>0</v>
      </c>
      <c r="H40" s="185">
        <v>3900000000</v>
      </c>
    </row>
    <row r="41" spans="1:8" ht="15.75">
      <c r="A41" s="195">
        <v>3114</v>
      </c>
      <c r="B41" s="196" t="s">
        <v>497</v>
      </c>
      <c r="C41" s="184">
        <v>0</v>
      </c>
      <c r="D41" s="184">
        <v>5927603099</v>
      </c>
      <c r="E41" s="184">
        <v>4577603099</v>
      </c>
      <c r="F41" s="184">
        <v>2747315000</v>
      </c>
      <c r="G41" s="184">
        <v>0</v>
      </c>
      <c r="H41" s="185">
        <v>4097315000</v>
      </c>
    </row>
    <row r="42" spans="1:8" ht="15.75">
      <c r="A42" s="193">
        <v>331</v>
      </c>
      <c r="B42" s="194" t="s">
        <v>498</v>
      </c>
      <c r="C42" s="180">
        <v>762768462</v>
      </c>
      <c r="D42" s="180">
        <v>12455443533</v>
      </c>
      <c r="E42" s="180">
        <v>17867904258</v>
      </c>
      <c r="F42" s="180">
        <v>17813762319</v>
      </c>
      <c r="G42" s="180">
        <v>503618586</v>
      </c>
      <c r="H42" s="181">
        <v>12142151718</v>
      </c>
    </row>
    <row r="43" spans="1:8" ht="15.75">
      <c r="A43" s="193">
        <v>333</v>
      </c>
      <c r="B43" s="194" t="s">
        <v>499</v>
      </c>
      <c r="C43" s="180">
        <v>0</v>
      </c>
      <c r="D43" s="180">
        <v>1139994360</v>
      </c>
      <c r="E43" s="180">
        <v>3409688459</v>
      </c>
      <c r="F43" s="180">
        <v>2340674659</v>
      </c>
      <c r="G43" s="180">
        <v>0</v>
      </c>
      <c r="H43" s="181">
        <v>70980560</v>
      </c>
    </row>
    <row r="44" spans="1:8" ht="15.75">
      <c r="A44" s="195">
        <v>3331</v>
      </c>
      <c r="B44" s="196" t="s">
        <v>500</v>
      </c>
      <c r="C44" s="184">
        <v>0</v>
      </c>
      <c r="D44" s="184">
        <v>121653768</v>
      </c>
      <c r="E44" s="184">
        <v>2396326495</v>
      </c>
      <c r="F44" s="184">
        <v>2317074338</v>
      </c>
      <c r="G44" s="184">
        <v>0</v>
      </c>
      <c r="H44" s="185">
        <v>42401611</v>
      </c>
    </row>
    <row r="45" spans="1:8" ht="15.75">
      <c r="A45" s="195">
        <v>33311</v>
      </c>
      <c r="B45" s="196" t="s">
        <v>501</v>
      </c>
      <c r="C45" s="184">
        <v>0</v>
      </c>
      <c r="D45" s="184">
        <v>121653768</v>
      </c>
      <c r="E45" s="184">
        <v>2396326495</v>
      </c>
      <c r="F45" s="184">
        <v>2317074338</v>
      </c>
      <c r="G45" s="184">
        <v>0</v>
      </c>
      <c r="H45" s="185">
        <v>42401611</v>
      </c>
    </row>
    <row r="46" spans="1:8" ht="15.75">
      <c r="A46" s="195">
        <v>3334</v>
      </c>
      <c r="B46" s="196" t="s">
        <v>502</v>
      </c>
      <c r="C46" s="184">
        <v>0</v>
      </c>
      <c r="D46" s="184">
        <v>1018340592</v>
      </c>
      <c r="E46" s="184">
        <v>997527964</v>
      </c>
      <c r="F46" s="184">
        <v>7766321</v>
      </c>
      <c r="G46" s="184">
        <v>0</v>
      </c>
      <c r="H46" s="185">
        <v>28578949</v>
      </c>
    </row>
    <row r="47" spans="1:8" ht="15.75">
      <c r="A47" s="195">
        <v>3337</v>
      </c>
      <c r="B47" s="196" t="s">
        <v>558</v>
      </c>
      <c r="C47" s="184">
        <v>0</v>
      </c>
      <c r="D47" s="184">
        <v>0</v>
      </c>
      <c r="E47" s="184">
        <v>15834000</v>
      </c>
      <c r="F47" s="184">
        <v>15834000</v>
      </c>
      <c r="G47" s="184">
        <v>0</v>
      </c>
      <c r="H47" s="185">
        <v>0</v>
      </c>
    </row>
    <row r="48" spans="1:8" ht="15.75">
      <c r="A48" s="195">
        <v>33372</v>
      </c>
      <c r="B48" s="196" t="s">
        <v>559</v>
      </c>
      <c r="C48" s="184">
        <v>0</v>
      </c>
      <c r="D48" s="184">
        <v>0</v>
      </c>
      <c r="E48" s="184">
        <v>15834000</v>
      </c>
      <c r="F48" s="184">
        <v>15834000</v>
      </c>
      <c r="G48" s="184">
        <v>0</v>
      </c>
      <c r="H48" s="185">
        <v>0</v>
      </c>
    </row>
    <row r="49" spans="1:8" ht="15.75">
      <c r="A49" s="195">
        <v>3338</v>
      </c>
      <c r="B49" s="196" t="s">
        <v>503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5">
        <v>0</v>
      </c>
    </row>
    <row r="50" spans="1:8" ht="15.75">
      <c r="A50" s="193">
        <v>334</v>
      </c>
      <c r="B50" s="194" t="s">
        <v>504</v>
      </c>
      <c r="C50" s="180">
        <v>0</v>
      </c>
      <c r="D50" s="180">
        <v>0</v>
      </c>
      <c r="E50" s="180">
        <v>913532000</v>
      </c>
      <c r="F50" s="180">
        <v>913532000</v>
      </c>
      <c r="G50" s="180">
        <v>0</v>
      </c>
      <c r="H50" s="181">
        <v>0</v>
      </c>
    </row>
    <row r="51" spans="1:8" ht="15.75">
      <c r="A51" s="195">
        <v>3341</v>
      </c>
      <c r="B51" s="196" t="s">
        <v>505</v>
      </c>
      <c r="C51" s="184">
        <v>0</v>
      </c>
      <c r="D51" s="184">
        <v>0</v>
      </c>
      <c r="E51" s="184">
        <v>699402000</v>
      </c>
      <c r="F51" s="184">
        <v>699402000</v>
      </c>
      <c r="G51" s="184">
        <v>0</v>
      </c>
      <c r="H51" s="185">
        <v>0</v>
      </c>
    </row>
    <row r="52" spans="1:8" ht="15.75">
      <c r="A52" s="195">
        <v>3342</v>
      </c>
      <c r="B52" s="196" t="s">
        <v>506</v>
      </c>
      <c r="C52" s="184">
        <v>0</v>
      </c>
      <c r="D52" s="184">
        <v>0</v>
      </c>
      <c r="E52" s="184">
        <v>214130000</v>
      </c>
      <c r="F52" s="184">
        <v>214130000</v>
      </c>
      <c r="G52" s="184">
        <v>0</v>
      </c>
      <c r="H52" s="185">
        <v>0</v>
      </c>
    </row>
    <row r="53" spans="1:8" ht="15.75">
      <c r="A53" s="193">
        <v>338</v>
      </c>
      <c r="B53" s="194" t="s">
        <v>507</v>
      </c>
      <c r="C53" s="180">
        <v>12034226</v>
      </c>
      <c r="D53" s="180">
        <v>216600178</v>
      </c>
      <c r="E53" s="180">
        <v>66849980</v>
      </c>
      <c r="F53" s="180">
        <v>75624281</v>
      </c>
      <c r="G53" s="180">
        <v>3445925</v>
      </c>
      <c r="H53" s="181">
        <v>216786178</v>
      </c>
    </row>
    <row r="54" spans="1:8" ht="15.75">
      <c r="A54" s="195">
        <v>3383</v>
      </c>
      <c r="B54" s="196" t="s">
        <v>508</v>
      </c>
      <c r="C54" s="184">
        <v>12034226</v>
      </c>
      <c r="D54" s="184">
        <v>0</v>
      </c>
      <c r="E54" s="184">
        <v>63236000</v>
      </c>
      <c r="F54" s="184">
        <v>71824301</v>
      </c>
      <c r="G54" s="184">
        <v>3445925</v>
      </c>
      <c r="H54" s="185">
        <v>0</v>
      </c>
    </row>
    <row r="55" spans="1:8" ht="15.75">
      <c r="A55" s="195">
        <v>3388</v>
      </c>
      <c r="B55" s="196" t="s">
        <v>507</v>
      </c>
      <c r="C55" s="184">
        <v>0</v>
      </c>
      <c r="D55" s="184">
        <v>216600178</v>
      </c>
      <c r="E55" s="184">
        <v>3613980</v>
      </c>
      <c r="F55" s="184">
        <v>3799980</v>
      </c>
      <c r="G55" s="184">
        <v>0</v>
      </c>
      <c r="H55" s="185">
        <v>216786178</v>
      </c>
    </row>
    <row r="56" spans="1:8" ht="15.75">
      <c r="A56" s="193">
        <v>411</v>
      </c>
      <c r="B56" s="194" t="s">
        <v>509</v>
      </c>
      <c r="C56" s="180">
        <v>0</v>
      </c>
      <c r="D56" s="180">
        <v>28750000000</v>
      </c>
      <c r="E56" s="180">
        <v>0</v>
      </c>
      <c r="F56" s="180">
        <v>0</v>
      </c>
      <c r="G56" s="180">
        <v>0</v>
      </c>
      <c r="H56" s="181">
        <v>28750000000</v>
      </c>
    </row>
    <row r="57" spans="1:8" ht="15.75">
      <c r="A57" s="193">
        <v>414</v>
      </c>
      <c r="B57" s="194" t="s">
        <v>510</v>
      </c>
      <c r="C57" s="180">
        <v>0</v>
      </c>
      <c r="D57" s="180">
        <v>50000000</v>
      </c>
      <c r="E57" s="180">
        <v>0</v>
      </c>
      <c r="F57" s="180">
        <v>0</v>
      </c>
      <c r="G57" s="180">
        <v>0</v>
      </c>
      <c r="H57" s="181">
        <v>50000000</v>
      </c>
    </row>
    <row r="58" spans="1:8" ht="15.75">
      <c r="A58" s="193">
        <v>415</v>
      </c>
      <c r="B58" s="194" t="s">
        <v>511</v>
      </c>
      <c r="C58" s="180">
        <v>0</v>
      </c>
      <c r="D58" s="180">
        <v>50000000</v>
      </c>
      <c r="E58" s="180">
        <v>0</v>
      </c>
      <c r="F58" s="180">
        <v>0</v>
      </c>
      <c r="G58" s="180">
        <v>0</v>
      </c>
      <c r="H58" s="181">
        <v>50000000</v>
      </c>
    </row>
    <row r="59" spans="1:8" ht="15.75">
      <c r="A59" s="193">
        <v>421</v>
      </c>
      <c r="B59" s="194" t="s">
        <v>512</v>
      </c>
      <c r="C59" s="180">
        <v>0</v>
      </c>
      <c r="D59" s="180">
        <v>730873078</v>
      </c>
      <c r="E59" s="180">
        <v>0</v>
      </c>
      <c r="F59" s="180">
        <v>23298963</v>
      </c>
      <c r="G59" s="180">
        <v>0</v>
      </c>
      <c r="H59" s="181">
        <v>754172041</v>
      </c>
    </row>
    <row r="60" spans="1:8" ht="15.75">
      <c r="A60" s="195">
        <v>4211</v>
      </c>
      <c r="B60" s="196" t="s">
        <v>513</v>
      </c>
      <c r="C60" s="184">
        <v>0</v>
      </c>
      <c r="D60" s="184">
        <v>672174816</v>
      </c>
      <c r="E60" s="184">
        <v>0</v>
      </c>
      <c r="F60" s="184">
        <v>0</v>
      </c>
      <c r="G60" s="184">
        <v>0</v>
      </c>
      <c r="H60" s="185">
        <v>672174816</v>
      </c>
    </row>
    <row r="61" spans="1:8" ht="15.75">
      <c r="A61" s="195">
        <v>4212</v>
      </c>
      <c r="B61" s="196" t="s">
        <v>514</v>
      </c>
      <c r="C61" s="184">
        <v>0</v>
      </c>
      <c r="D61" s="184">
        <v>58698262</v>
      </c>
      <c r="E61" s="184">
        <v>0</v>
      </c>
      <c r="F61" s="184">
        <v>23298963</v>
      </c>
      <c r="G61" s="184">
        <v>0</v>
      </c>
      <c r="H61" s="185">
        <v>81997225</v>
      </c>
    </row>
    <row r="62" spans="1:8" ht="15.75">
      <c r="A62" s="193">
        <v>431</v>
      </c>
      <c r="B62" s="194" t="s">
        <v>515</v>
      </c>
      <c r="C62" s="180">
        <v>0</v>
      </c>
      <c r="D62" s="180">
        <v>50000000</v>
      </c>
      <c r="E62" s="180">
        <v>0</v>
      </c>
      <c r="F62" s="180">
        <v>0</v>
      </c>
      <c r="G62" s="180">
        <v>0</v>
      </c>
      <c r="H62" s="181">
        <v>50000000</v>
      </c>
    </row>
    <row r="63" spans="1:8" ht="15.75">
      <c r="A63" s="195">
        <v>4311</v>
      </c>
      <c r="B63" s="196" t="s">
        <v>516</v>
      </c>
      <c r="C63" s="184">
        <v>0</v>
      </c>
      <c r="D63" s="184">
        <v>50000000</v>
      </c>
      <c r="E63" s="184">
        <v>0</v>
      </c>
      <c r="F63" s="184">
        <v>0</v>
      </c>
      <c r="G63" s="184">
        <v>0</v>
      </c>
      <c r="H63" s="185">
        <v>50000000</v>
      </c>
    </row>
    <row r="64" spans="1:8" ht="15.75">
      <c r="A64" s="193">
        <v>511</v>
      </c>
      <c r="B64" s="194" t="s">
        <v>517</v>
      </c>
      <c r="C64" s="180">
        <v>0</v>
      </c>
      <c r="D64" s="180">
        <v>0</v>
      </c>
      <c r="E64" s="180">
        <v>23170743442</v>
      </c>
      <c r="F64" s="180">
        <v>23170743442</v>
      </c>
      <c r="G64" s="180">
        <v>0</v>
      </c>
      <c r="H64" s="181">
        <v>0</v>
      </c>
    </row>
    <row r="65" spans="1:8" ht="15.75">
      <c r="A65" s="195">
        <v>5111</v>
      </c>
      <c r="B65" s="196" t="s">
        <v>518</v>
      </c>
      <c r="C65" s="184">
        <v>0</v>
      </c>
      <c r="D65" s="184">
        <v>0</v>
      </c>
      <c r="E65" s="184">
        <v>23170743442</v>
      </c>
      <c r="F65" s="184">
        <v>23170743442</v>
      </c>
      <c r="G65" s="184">
        <v>0</v>
      </c>
      <c r="H65" s="185">
        <v>0</v>
      </c>
    </row>
    <row r="66" spans="1:8" ht="15.75">
      <c r="A66" s="193">
        <v>515</v>
      </c>
      <c r="B66" s="194" t="s">
        <v>519</v>
      </c>
      <c r="C66" s="180">
        <v>0</v>
      </c>
      <c r="D66" s="180">
        <v>0</v>
      </c>
      <c r="E66" s="180">
        <v>3002235</v>
      </c>
      <c r="F66" s="180">
        <v>3002235</v>
      </c>
      <c r="G66" s="180">
        <v>0</v>
      </c>
      <c r="H66" s="181">
        <v>0</v>
      </c>
    </row>
    <row r="67" spans="1:8" ht="15.75">
      <c r="A67" s="193">
        <v>621</v>
      </c>
      <c r="B67" s="194" t="s">
        <v>520</v>
      </c>
      <c r="C67" s="180">
        <v>0</v>
      </c>
      <c r="D67" s="180">
        <v>0</v>
      </c>
      <c r="E67" s="180">
        <v>9937372583</v>
      </c>
      <c r="F67" s="180">
        <v>9937372583</v>
      </c>
      <c r="G67" s="180">
        <v>0</v>
      </c>
      <c r="H67" s="181">
        <v>0</v>
      </c>
    </row>
    <row r="68" spans="1:8" ht="15.75">
      <c r="A68" s="195">
        <v>6211</v>
      </c>
      <c r="B68" s="196" t="s">
        <v>521</v>
      </c>
      <c r="C68" s="184">
        <v>0</v>
      </c>
      <c r="D68" s="184">
        <v>0</v>
      </c>
      <c r="E68" s="184">
        <v>9937372583</v>
      </c>
      <c r="F68" s="184">
        <v>9937372583</v>
      </c>
      <c r="G68" s="184">
        <v>0</v>
      </c>
      <c r="H68" s="185">
        <v>0</v>
      </c>
    </row>
    <row r="69" spans="1:8" ht="15.75">
      <c r="A69" s="193">
        <v>622</v>
      </c>
      <c r="B69" s="194" t="s">
        <v>522</v>
      </c>
      <c r="C69" s="180">
        <v>0</v>
      </c>
      <c r="D69" s="180">
        <v>0</v>
      </c>
      <c r="E69" s="180">
        <v>6764130000</v>
      </c>
      <c r="F69" s="180">
        <v>6764130000</v>
      </c>
      <c r="G69" s="180">
        <v>0</v>
      </c>
      <c r="H69" s="181">
        <v>0</v>
      </c>
    </row>
    <row r="70" spans="1:8" ht="15.75">
      <c r="A70" s="195">
        <v>6221</v>
      </c>
      <c r="B70" s="196" t="s">
        <v>523</v>
      </c>
      <c r="C70" s="184">
        <v>0</v>
      </c>
      <c r="D70" s="184">
        <v>0</v>
      </c>
      <c r="E70" s="184">
        <v>6764130000</v>
      </c>
      <c r="F70" s="184">
        <v>6764130000</v>
      </c>
      <c r="G70" s="184">
        <v>0</v>
      </c>
      <c r="H70" s="185">
        <v>0</v>
      </c>
    </row>
    <row r="71" spans="1:8" ht="15.75">
      <c r="A71" s="193">
        <v>627</v>
      </c>
      <c r="B71" s="194" t="s">
        <v>524</v>
      </c>
      <c r="C71" s="180">
        <v>0</v>
      </c>
      <c r="D71" s="180">
        <v>0</v>
      </c>
      <c r="E71" s="180">
        <v>397631392</v>
      </c>
      <c r="F71" s="180">
        <v>397631392</v>
      </c>
      <c r="G71" s="180">
        <v>0</v>
      </c>
      <c r="H71" s="181">
        <v>0</v>
      </c>
    </row>
    <row r="72" spans="1:8" ht="15.75">
      <c r="A72" s="195">
        <v>6271</v>
      </c>
      <c r="B72" s="196" t="s">
        <v>525</v>
      </c>
      <c r="C72" s="184">
        <v>0</v>
      </c>
      <c r="D72" s="184">
        <v>0</v>
      </c>
      <c r="E72" s="184">
        <v>0</v>
      </c>
      <c r="F72" s="184">
        <v>0</v>
      </c>
      <c r="G72" s="184">
        <v>0</v>
      </c>
      <c r="H72" s="185">
        <v>0</v>
      </c>
    </row>
    <row r="73" spans="1:8" ht="15.75">
      <c r="A73" s="195">
        <v>6272</v>
      </c>
      <c r="B73" s="196" t="s">
        <v>526</v>
      </c>
      <c r="C73" s="184">
        <v>0</v>
      </c>
      <c r="D73" s="184">
        <v>0</v>
      </c>
      <c r="E73" s="184">
        <v>148400000</v>
      </c>
      <c r="F73" s="184">
        <v>148400000</v>
      </c>
      <c r="G73" s="184">
        <v>0</v>
      </c>
      <c r="H73" s="185">
        <v>0</v>
      </c>
    </row>
    <row r="74" spans="1:8" ht="15.75">
      <c r="A74" s="195">
        <v>6274</v>
      </c>
      <c r="B74" s="196" t="s">
        <v>527</v>
      </c>
      <c r="C74" s="184">
        <v>0</v>
      </c>
      <c r="D74" s="184">
        <v>0</v>
      </c>
      <c r="E74" s="184">
        <v>42583851</v>
      </c>
      <c r="F74" s="184">
        <v>42583851</v>
      </c>
      <c r="G74" s="184">
        <v>0</v>
      </c>
      <c r="H74" s="185">
        <v>0</v>
      </c>
    </row>
    <row r="75" spans="1:8" ht="15.75">
      <c r="A75" s="195">
        <v>6277</v>
      </c>
      <c r="B75" s="196" t="s">
        <v>528</v>
      </c>
      <c r="C75" s="184">
        <v>0</v>
      </c>
      <c r="D75" s="184">
        <v>0</v>
      </c>
      <c r="E75" s="184">
        <v>206647541</v>
      </c>
      <c r="F75" s="184">
        <v>206647541</v>
      </c>
      <c r="G75" s="184">
        <v>0</v>
      </c>
      <c r="H75" s="185">
        <v>0</v>
      </c>
    </row>
    <row r="76" spans="1:8" ht="15.75">
      <c r="A76" s="193">
        <v>632</v>
      </c>
      <c r="B76" s="194" t="s">
        <v>529</v>
      </c>
      <c r="C76" s="180">
        <v>0</v>
      </c>
      <c r="D76" s="180">
        <v>0</v>
      </c>
      <c r="E76" s="180">
        <v>20648578847</v>
      </c>
      <c r="F76" s="180">
        <v>20648578847</v>
      </c>
      <c r="G76" s="180">
        <v>0</v>
      </c>
      <c r="H76" s="181">
        <v>0</v>
      </c>
    </row>
    <row r="77" spans="1:8" ht="15.75">
      <c r="A77" s="195">
        <v>6321</v>
      </c>
      <c r="B77" s="196" t="s">
        <v>530</v>
      </c>
      <c r="C77" s="184">
        <v>0</v>
      </c>
      <c r="D77" s="184">
        <v>0</v>
      </c>
      <c r="E77" s="184">
        <v>20648578847</v>
      </c>
      <c r="F77" s="184">
        <v>20648578847</v>
      </c>
      <c r="G77" s="184">
        <v>0</v>
      </c>
      <c r="H77" s="185">
        <v>0</v>
      </c>
    </row>
    <row r="78" spans="1:8" ht="15.75">
      <c r="A78" s="193">
        <v>635</v>
      </c>
      <c r="B78" s="194" t="s">
        <v>531</v>
      </c>
      <c r="C78" s="180">
        <v>0</v>
      </c>
      <c r="D78" s="180">
        <v>0</v>
      </c>
      <c r="E78" s="180">
        <v>56248312</v>
      </c>
      <c r="F78" s="180">
        <v>56248312</v>
      </c>
      <c r="G78" s="180">
        <v>0</v>
      </c>
      <c r="H78" s="181">
        <v>0</v>
      </c>
    </row>
    <row r="79" spans="1:8" ht="15.75">
      <c r="A79" s="195">
        <v>6351</v>
      </c>
      <c r="B79" s="196" t="s">
        <v>532</v>
      </c>
      <c r="C79" s="184">
        <v>0</v>
      </c>
      <c r="D79" s="184">
        <v>0</v>
      </c>
      <c r="E79" s="184">
        <v>56248312</v>
      </c>
      <c r="F79" s="184">
        <v>56248312</v>
      </c>
      <c r="G79" s="184">
        <v>0</v>
      </c>
      <c r="H79" s="185">
        <v>0</v>
      </c>
    </row>
    <row r="80" spans="1:8" ht="15.75">
      <c r="A80" s="193">
        <v>642</v>
      </c>
      <c r="B80" s="194" t="s">
        <v>533</v>
      </c>
      <c r="C80" s="180">
        <v>0</v>
      </c>
      <c r="D80" s="180">
        <v>0</v>
      </c>
      <c r="E80" s="180">
        <v>1506327681</v>
      </c>
      <c r="F80" s="180">
        <v>1506327681</v>
      </c>
      <c r="G80" s="180">
        <v>0</v>
      </c>
      <c r="H80" s="181">
        <v>0</v>
      </c>
    </row>
    <row r="81" spans="1:8" ht="15.75">
      <c r="A81" s="193">
        <v>711</v>
      </c>
      <c r="B81" s="194" t="s">
        <v>560</v>
      </c>
      <c r="C81" s="180">
        <v>0</v>
      </c>
      <c r="D81" s="180">
        <v>0</v>
      </c>
      <c r="E81" s="180">
        <v>10250</v>
      </c>
      <c r="F81" s="180">
        <v>10250</v>
      </c>
      <c r="G81" s="180">
        <v>0</v>
      </c>
      <c r="H81" s="181">
        <v>0</v>
      </c>
    </row>
    <row r="82" spans="1:8" ht="15.75">
      <c r="A82" s="193">
        <v>811</v>
      </c>
      <c r="B82" s="194" t="s">
        <v>553</v>
      </c>
      <c r="C82" s="180">
        <v>0</v>
      </c>
      <c r="D82" s="180">
        <v>0</v>
      </c>
      <c r="E82" s="180">
        <v>121861</v>
      </c>
      <c r="F82" s="180">
        <v>121861</v>
      </c>
      <c r="G82" s="180">
        <v>0</v>
      </c>
      <c r="H82" s="181">
        <v>0</v>
      </c>
    </row>
    <row r="83" spans="1:8" ht="15.75">
      <c r="A83" s="193">
        <v>821</v>
      </c>
      <c r="B83" s="194" t="s">
        <v>534</v>
      </c>
      <c r="C83" s="180">
        <v>0</v>
      </c>
      <c r="D83" s="180">
        <v>0</v>
      </c>
      <c r="E83" s="180">
        <v>7766321</v>
      </c>
      <c r="F83" s="180">
        <v>7766321</v>
      </c>
      <c r="G83" s="180">
        <v>0</v>
      </c>
      <c r="H83" s="181">
        <v>0</v>
      </c>
    </row>
    <row r="84" spans="1:8" ht="16.5" thickBot="1">
      <c r="A84" s="197">
        <v>911</v>
      </c>
      <c r="B84" s="198" t="s">
        <v>535</v>
      </c>
      <c r="C84" s="188">
        <v>931413942</v>
      </c>
      <c r="D84" s="188">
        <v>0</v>
      </c>
      <c r="E84" s="188">
        <v>22242341985</v>
      </c>
      <c r="F84" s="188">
        <v>23173755927</v>
      </c>
      <c r="G84" s="188">
        <v>0</v>
      </c>
      <c r="H84" s="189">
        <v>0</v>
      </c>
    </row>
  </sheetData>
  <sheetProtection/>
  <mergeCells count="5">
    <mergeCell ref="G2:H2"/>
    <mergeCell ref="A2:A3"/>
    <mergeCell ref="B2:B3"/>
    <mergeCell ref="C2:D2"/>
    <mergeCell ref="E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pane ySplit="9" topLeftCell="A43" activePane="bottomLeft" state="frozen"/>
      <selection pane="topLeft" activeCell="A1" sqref="A1"/>
      <selection pane="bottomLeft" activeCell="G3" sqref="G3"/>
    </sheetView>
  </sheetViews>
  <sheetFormatPr defaultColWidth="9.00390625" defaultRowHeight="15.75"/>
  <cols>
    <col min="1" max="1" width="9.50390625" style="0" bestFit="1" customWidth="1"/>
    <col min="2" max="2" width="35.75390625" style="0" customWidth="1"/>
    <col min="3" max="3" width="14.00390625" style="0" bestFit="1" customWidth="1"/>
    <col min="4" max="4" width="12.125" style="0" bestFit="1" customWidth="1"/>
    <col min="5" max="5" width="12.125" style="0" customWidth="1"/>
    <col min="6" max="6" width="13.875" style="0" customWidth="1"/>
    <col min="7" max="7" width="14.00390625" style="0" bestFit="1" customWidth="1"/>
    <col min="8" max="8" width="25.00390625" style="0" customWidth="1"/>
    <col min="9" max="9" width="11.375" style="0" bestFit="1" customWidth="1"/>
  </cols>
  <sheetData>
    <row r="1" spans="1:8" ht="15.75">
      <c r="A1" s="211"/>
      <c r="B1" s="211"/>
      <c r="C1" s="211"/>
      <c r="D1" s="211"/>
      <c r="E1" s="211"/>
      <c r="F1" s="211"/>
      <c r="G1" s="211"/>
      <c r="H1" s="211"/>
    </row>
    <row r="2" spans="1:8" ht="15.75">
      <c r="A2" s="210" t="s">
        <v>1</v>
      </c>
      <c r="B2" s="210"/>
      <c r="C2" s="210"/>
      <c r="D2" s="210"/>
      <c r="E2" s="210"/>
      <c r="F2" s="210"/>
      <c r="G2" s="210"/>
      <c r="H2" s="210"/>
    </row>
    <row r="3" spans="1:8" ht="15.75">
      <c r="A3" s="160"/>
      <c r="B3" s="160"/>
      <c r="C3" s="160"/>
      <c r="D3" s="160"/>
      <c r="E3" s="160"/>
      <c r="F3" s="160"/>
      <c r="G3" s="160"/>
      <c r="H3" s="160"/>
    </row>
    <row r="4" spans="1:8" ht="15.75">
      <c r="A4" s="160"/>
      <c r="B4" s="160"/>
      <c r="C4" s="160"/>
      <c r="D4" s="160"/>
      <c r="E4" s="160"/>
      <c r="F4" s="160"/>
      <c r="G4" s="160"/>
      <c r="H4" s="160"/>
    </row>
    <row r="5" spans="1:8" ht="25.5">
      <c r="A5" s="209" t="s">
        <v>0</v>
      </c>
      <c r="B5" s="209"/>
      <c r="C5" s="209"/>
      <c r="D5" s="209"/>
      <c r="E5" s="209"/>
      <c r="F5" s="209"/>
      <c r="G5" s="209"/>
      <c r="H5" s="209"/>
    </row>
    <row r="6" spans="1:8" ht="15.75">
      <c r="A6" s="217" t="s">
        <v>561</v>
      </c>
      <c r="B6" s="217"/>
      <c r="C6" s="217"/>
      <c r="D6" s="217"/>
      <c r="E6" s="217"/>
      <c r="F6" s="217"/>
      <c r="G6" s="217"/>
      <c r="H6" s="217"/>
    </row>
    <row r="7" spans="1:8" ht="16.5" thickBot="1">
      <c r="A7" s="160"/>
      <c r="B7" s="160"/>
      <c r="C7" s="160"/>
      <c r="D7" s="160"/>
      <c r="E7" s="160"/>
      <c r="F7" s="160"/>
      <c r="G7" s="160"/>
      <c r="H7" s="160"/>
    </row>
    <row r="8" spans="1:8" ht="15.75">
      <c r="A8" s="214" t="s">
        <v>465</v>
      </c>
      <c r="B8" s="212" t="s">
        <v>2</v>
      </c>
      <c r="C8" s="212" t="s">
        <v>4</v>
      </c>
      <c r="D8" s="212"/>
      <c r="E8" s="212" t="s">
        <v>466</v>
      </c>
      <c r="F8" s="212"/>
      <c r="G8" s="212" t="s">
        <v>467</v>
      </c>
      <c r="H8" s="213"/>
    </row>
    <row r="9" spans="1:8" ht="15.75">
      <c r="A9" s="215"/>
      <c r="B9" s="216"/>
      <c r="C9" s="175" t="s">
        <v>3</v>
      </c>
      <c r="D9" s="176" t="s">
        <v>5</v>
      </c>
      <c r="E9" s="175" t="s">
        <v>3</v>
      </c>
      <c r="F9" s="176" t="s">
        <v>5</v>
      </c>
      <c r="G9" s="175" t="s">
        <v>3</v>
      </c>
      <c r="H9" s="177" t="s">
        <v>5</v>
      </c>
    </row>
    <row r="10" spans="1:8" ht="15.75">
      <c r="A10" s="178">
        <v>111</v>
      </c>
      <c r="B10" s="179" t="s">
        <v>468</v>
      </c>
      <c r="C10" s="180">
        <v>37137028</v>
      </c>
      <c r="D10" s="180">
        <v>0</v>
      </c>
      <c r="E10" s="180">
        <v>42490696945</v>
      </c>
      <c r="F10" s="180">
        <v>42431023920</v>
      </c>
      <c r="G10" s="180">
        <v>96810053</v>
      </c>
      <c r="H10" s="181">
        <v>0</v>
      </c>
    </row>
    <row r="11" spans="1:8" ht="15.75">
      <c r="A11" s="182">
        <v>1111</v>
      </c>
      <c r="B11" s="183" t="s">
        <v>469</v>
      </c>
      <c r="C11" s="184">
        <v>37137028</v>
      </c>
      <c r="D11" s="184">
        <v>0</v>
      </c>
      <c r="E11" s="184">
        <v>42490696945</v>
      </c>
      <c r="F11" s="184">
        <v>42431023920</v>
      </c>
      <c r="G11" s="184">
        <v>96810053</v>
      </c>
      <c r="H11" s="185">
        <v>0</v>
      </c>
    </row>
    <row r="12" spans="1:9" ht="15.75">
      <c r="A12" s="178">
        <v>112</v>
      </c>
      <c r="B12" s="179" t="s">
        <v>470</v>
      </c>
      <c r="C12" s="180">
        <v>1107997514</v>
      </c>
      <c r="D12" s="180">
        <v>0</v>
      </c>
      <c r="E12" s="180">
        <v>92144710023</v>
      </c>
      <c r="F12" s="180">
        <v>90078768982</v>
      </c>
      <c r="G12" s="180">
        <v>3173938555</v>
      </c>
      <c r="H12" s="181">
        <v>0</v>
      </c>
      <c r="I12" s="170"/>
    </row>
    <row r="13" spans="1:8" ht="15.75">
      <c r="A13" s="182">
        <v>1121</v>
      </c>
      <c r="B13" s="183" t="s">
        <v>471</v>
      </c>
      <c r="C13" s="184">
        <v>1106205202</v>
      </c>
      <c r="D13" s="184">
        <v>0</v>
      </c>
      <c r="E13" s="184">
        <v>92144388834</v>
      </c>
      <c r="F13" s="184">
        <v>90078768982</v>
      </c>
      <c r="G13" s="184">
        <v>3171825054</v>
      </c>
      <c r="H13" s="185">
        <v>0</v>
      </c>
    </row>
    <row r="14" spans="1:8" ht="15.75">
      <c r="A14" s="182">
        <v>11211</v>
      </c>
      <c r="B14" s="183" t="s">
        <v>472</v>
      </c>
      <c r="C14" s="184">
        <v>155118450</v>
      </c>
      <c r="D14" s="184">
        <v>0</v>
      </c>
      <c r="E14" s="184">
        <v>46006325530</v>
      </c>
      <c r="F14" s="184">
        <v>43001523854</v>
      </c>
      <c r="G14" s="184">
        <v>3159920126</v>
      </c>
      <c r="H14" s="185">
        <v>0</v>
      </c>
    </row>
    <row r="15" spans="1:8" ht="15.75">
      <c r="A15" s="182">
        <v>11212</v>
      </c>
      <c r="B15" s="183" t="s">
        <v>473</v>
      </c>
      <c r="C15" s="184">
        <v>1205790</v>
      </c>
      <c r="D15" s="184">
        <v>0</v>
      </c>
      <c r="E15" s="184">
        <v>0</v>
      </c>
      <c r="F15" s="184">
        <v>0</v>
      </c>
      <c r="G15" s="184">
        <v>1205790</v>
      </c>
      <c r="H15" s="185">
        <v>0</v>
      </c>
    </row>
    <row r="16" spans="1:8" ht="15.75">
      <c r="A16" s="182">
        <v>11213</v>
      </c>
      <c r="B16" s="183" t="s">
        <v>474</v>
      </c>
      <c r="C16" s="184">
        <v>949880962</v>
      </c>
      <c r="D16" s="184">
        <v>0</v>
      </c>
      <c r="E16" s="184">
        <v>46138063304</v>
      </c>
      <c r="F16" s="184">
        <v>47077245128</v>
      </c>
      <c r="G16" s="184">
        <v>10699138</v>
      </c>
      <c r="H16" s="185">
        <v>0</v>
      </c>
    </row>
    <row r="17" spans="1:8" ht="15.75">
      <c r="A17" s="182">
        <v>1122</v>
      </c>
      <c r="B17" s="183" t="s">
        <v>475</v>
      </c>
      <c r="C17" s="184">
        <v>1792312</v>
      </c>
      <c r="D17" s="184">
        <v>0</v>
      </c>
      <c r="E17" s="184">
        <v>321189</v>
      </c>
      <c r="F17" s="184">
        <v>0</v>
      </c>
      <c r="G17" s="184">
        <v>2113501</v>
      </c>
      <c r="H17" s="185">
        <v>0</v>
      </c>
    </row>
    <row r="18" spans="1:8" ht="15.75">
      <c r="A18" s="182">
        <v>11221</v>
      </c>
      <c r="B18" s="183" t="s">
        <v>472</v>
      </c>
      <c r="C18" s="184">
        <v>1792312</v>
      </c>
      <c r="D18" s="184">
        <v>0</v>
      </c>
      <c r="E18" s="184">
        <v>321189</v>
      </c>
      <c r="F18" s="184">
        <v>0</v>
      </c>
      <c r="G18" s="184">
        <v>2113501</v>
      </c>
      <c r="H18" s="185">
        <v>0</v>
      </c>
    </row>
    <row r="19" spans="1:8" ht="15.75">
      <c r="A19" s="178">
        <v>131</v>
      </c>
      <c r="B19" s="179" t="s">
        <v>476</v>
      </c>
      <c r="C19" s="180">
        <v>9243996991</v>
      </c>
      <c r="D19" s="180">
        <v>2803078110</v>
      </c>
      <c r="E19" s="180">
        <v>70163045118</v>
      </c>
      <c r="F19" s="180">
        <v>63186474852</v>
      </c>
      <c r="G19" s="180">
        <v>13790457147</v>
      </c>
      <c r="H19" s="181">
        <v>372968000</v>
      </c>
    </row>
    <row r="20" spans="1:8" ht="15.75">
      <c r="A20" s="178">
        <v>133</v>
      </c>
      <c r="B20" s="179" t="s">
        <v>477</v>
      </c>
      <c r="C20" s="180">
        <v>11726234</v>
      </c>
      <c r="D20" s="180">
        <v>0</v>
      </c>
      <c r="E20" s="180">
        <v>5585391781</v>
      </c>
      <c r="F20" s="180">
        <v>5597118015</v>
      </c>
      <c r="G20" s="180">
        <v>0</v>
      </c>
      <c r="H20" s="181">
        <v>0</v>
      </c>
    </row>
    <row r="21" spans="1:8" ht="15.75">
      <c r="A21" s="182">
        <v>1331</v>
      </c>
      <c r="B21" s="183" t="s">
        <v>478</v>
      </c>
      <c r="C21" s="184">
        <v>11726234</v>
      </c>
      <c r="D21" s="184">
        <v>0</v>
      </c>
      <c r="E21" s="184">
        <v>5585391781</v>
      </c>
      <c r="F21" s="184">
        <v>5597118015</v>
      </c>
      <c r="G21" s="184">
        <v>0</v>
      </c>
      <c r="H21" s="185">
        <v>0</v>
      </c>
    </row>
    <row r="22" spans="1:8" ht="15.75">
      <c r="A22" s="182">
        <v>13311</v>
      </c>
      <c r="B22" s="183" t="s">
        <v>478</v>
      </c>
      <c r="C22" s="184">
        <v>11726234</v>
      </c>
      <c r="D22" s="184">
        <v>0</v>
      </c>
      <c r="E22" s="184">
        <v>5585391781</v>
      </c>
      <c r="F22" s="184">
        <v>5597118015</v>
      </c>
      <c r="G22" s="184">
        <v>0</v>
      </c>
      <c r="H22" s="185">
        <v>0</v>
      </c>
    </row>
    <row r="23" spans="1:8" ht="15.75">
      <c r="A23" s="178">
        <v>138</v>
      </c>
      <c r="B23" s="179" t="s">
        <v>555</v>
      </c>
      <c r="C23" s="180">
        <v>0</v>
      </c>
      <c r="D23" s="180">
        <v>0</v>
      </c>
      <c r="E23" s="180">
        <v>28657949</v>
      </c>
      <c r="F23" s="180">
        <v>28657949</v>
      </c>
      <c r="G23" s="180">
        <v>0</v>
      </c>
      <c r="H23" s="181">
        <v>0</v>
      </c>
    </row>
    <row r="24" spans="1:8" ht="15.75">
      <c r="A24" s="182">
        <v>1388</v>
      </c>
      <c r="B24" s="183" t="s">
        <v>555</v>
      </c>
      <c r="C24" s="184">
        <v>0</v>
      </c>
      <c r="D24" s="184">
        <v>0</v>
      </c>
      <c r="E24" s="184">
        <v>28657949</v>
      </c>
      <c r="F24" s="184">
        <v>28657949</v>
      </c>
      <c r="G24" s="184">
        <v>0</v>
      </c>
      <c r="H24" s="185">
        <v>0</v>
      </c>
    </row>
    <row r="25" spans="1:8" ht="15.75">
      <c r="A25" s="178">
        <v>139</v>
      </c>
      <c r="B25" s="179" t="s">
        <v>479</v>
      </c>
      <c r="C25" s="180">
        <v>0</v>
      </c>
      <c r="D25" s="180">
        <v>611119140</v>
      </c>
      <c r="E25" s="180">
        <v>385603590</v>
      </c>
      <c r="F25" s="180">
        <v>0</v>
      </c>
      <c r="G25" s="180">
        <v>0</v>
      </c>
      <c r="H25" s="181">
        <v>225515550</v>
      </c>
    </row>
    <row r="26" spans="1:8" ht="15.75">
      <c r="A26" s="178">
        <v>144</v>
      </c>
      <c r="B26" s="179" t="s">
        <v>556</v>
      </c>
      <c r="C26" s="180">
        <v>0</v>
      </c>
      <c r="D26" s="180">
        <v>0</v>
      </c>
      <c r="E26" s="180">
        <v>255569600</v>
      </c>
      <c r="F26" s="180">
        <v>255569600</v>
      </c>
      <c r="G26" s="180">
        <v>0</v>
      </c>
      <c r="H26" s="181">
        <v>0</v>
      </c>
    </row>
    <row r="27" spans="1:8" ht="15.75">
      <c r="A27" s="178">
        <v>152</v>
      </c>
      <c r="B27" s="179" t="s">
        <v>480</v>
      </c>
      <c r="C27" s="180">
        <v>12214361210</v>
      </c>
      <c r="D27" s="180">
        <v>0</v>
      </c>
      <c r="E27" s="180">
        <v>42111349682</v>
      </c>
      <c r="F27" s="180">
        <v>36223792260</v>
      </c>
      <c r="G27" s="180">
        <v>18101918632</v>
      </c>
      <c r="H27" s="181">
        <v>0</v>
      </c>
    </row>
    <row r="28" spans="1:8" ht="15.75">
      <c r="A28" s="182">
        <v>1521</v>
      </c>
      <c r="B28" s="183" t="s">
        <v>481</v>
      </c>
      <c r="C28" s="184">
        <v>12214361210</v>
      </c>
      <c r="D28" s="184">
        <v>0</v>
      </c>
      <c r="E28" s="184">
        <v>42111349682</v>
      </c>
      <c r="F28" s="184">
        <v>36223792260</v>
      </c>
      <c r="G28" s="184">
        <v>18101918632</v>
      </c>
      <c r="H28" s="185">
        <v>0</v>
      </c>
    </row>
    <row r="29" spans="1:8" ht="15.75">
      <c r="A29" s="178">
        <v>153</v>
      </c>
      <c r="B29" s="179" t="s">
        <v>482</v>
      </c>
      <c r="C29" s="180">
        <v>37779164</v>
      </c>
      <c r="D29" s="180">
        <v>0</v>
      </c>
      <c r="E29" s="180">
        <v>207780764</v>
      </c>
      <c r="F29" s="180">
        <v>111922996</v>
      </c>
      <c r="G29" s="180">
        <v>133636932</v>
      </c>
      <c r="H29" s="181">
        <v>0</v>
      </c>
    </row>
    <row r="30" spans="1:8" ht="15.75">
      <c r="A30" s="182">
        <v>1531</v>
      </c>
      <c r="B30" s="183" t="s">
        <v>482</v>
      </c>
      <c r="C30" s="184">
        <v>37779164</v>
      </c>
      <c r="D30" s="184">
        <v>0</v>
      </c>
      <c r="E30" s="184">
        <v>207780764</v>
      </c>
      <c r="F30" s="184">
        <v>111922996</v>
      </c>
      <c r="G30" s="184">
        <v>133636932</v>
      </c>
      <c r="H30" s="185">
        <v>0</v>
      </c>
    </row>
    <row r="31" spans="1:8" ht="15.75">
      <c r="A31" s="178">
        <v>154</v>
      </c>
      <c r="B31" s="179" t="s">
        <v>483</v>
      </c>
      <c r="C31" s="180">
        <v>9119580340</v>
      </c>
      <c r="D31" s="180">
        <v>0</v>
      </c>
      <c r="E31" s="180">
        <v>53108300328</v>
      </c>
      <c r="F31" s="180">
        <v>58601286595</v>
      </c>
      <c r="G31" s="180">
        <v>3626594073</v>
      </c>
      <c r="H31" s="181">
        <v>0</v>
      </c>
    </row>
    <row r="32" spans="1:8" ht="15.75">
      <c r="A32" s="182">
        <v>1541</v>
      </c>
      <c r="B32" s="183" t="s">
        <v>484</v>
      </c>
      <c r="C32" s="184">
        <v>9119580340</v>
      </c>
      <c r="D32" s="184">
        <v>0</v>
      </c>
      <c r="E32" s="184">
        <v>53108300328</v>
      </c>
      <c r="F32" s="184">
        <v>58601286595</v>
      </c>
      <c r="G32" s="184">
        <v>3626594073</v>
      </c>
      <c r="H32" s="185">
        <v>0</v>
      </c>
    </row>
    <row r="33" spans="1:8" ht="15.75">
      <c r="A33" s="178">
        <v>211</v>
      </c>
      <c r="B33" s="179" t="s">
        <v>485</v>
      </c>
      <c r="C33" s="180">
        <v>12142831566</v>
      </c>
      <c r="D33" s="180">
        <v>0</v>
      </c>
      <c r="E33" s="180">
        <v>1681656770</v>
      </c>
      <c r="F33" s="180">
        <v>236183575</v>
      </c>
      <c r="G33" s="180">
        <v>13588304761</v>
      </c>
      <c r="H33" s="181">
        <v>0</v>
      </c>
    </row>
    <row r="34" spans="1:8" ht="15.75">
      <c r="A34" s="182">
        <v>2111</v>
      </c>
      <c r="B34" s="183" t="s">
        <v>486</v>
      </c>
      <c r="C34" s="184">
        <v>2840844334</v>
      </c>
      <c r="D34" s="184">
        <v>0</v>
      </c>
      <c r="E34" s="184">
        <v>0</v>
      </c>
      <c r="F34" s="184">
        <v>236183575</v>
      </c>
      <c r="G34" s="184">
        <v>2604660759</v>
      </c>
      <c r="H34" s="185">
        <v>0</v>
      </c>
    </row>
    <row r="35" spans="1:8" ht="15.75">
      <c r="A35" s="182">
        <v>2112</v>
      </c>
      <c r="B35" s="183" t="s">
        <v>487</v>
      </c>
      <c r="C35" s="184">
        <v>6940245607</v>
      </c>
      <c r="D35" s="184">
        <v>0</v>
      </c>
      <c r="E35" s="184">
        <v>1681656770</v>
      </c>
      <c r="F35" s="184">
        <v>0</v>
      </c>
      <c r="G35" s="184">
        <v>8621902377</v>
      </c>
      <c r="H35" s="185">
        <v>0</v>
      </c>
    </row>
    <row r="36" spans="1:8" ht="15.75">
      <c r="A36" s="182">
        <v>2113</v>
      </c>
      <c r="B36" s="183" t="s">
        <v>488</v>
      </c>
      <c r="C36" s="184">
        <v>604700000</v>
      </c>
      <c r="D36" s="184">
        <v>0</v>
      </c>
      <c r="E36" s="184">
        <v>0</v>
      </c>
      <c r="F36" s="184">
        <v>0</v>
      </c>
      <c r="G36" s="184">
        <v>604700000</v>
      </c>
      <c r="H36" s="185">
        <v>0</v>
      </c>
    </row>
    <row r="37" spans="1:8" ht="15.75">
      <c r="A37" s="182">
        <v>2115</v>
      </c>
      <c r="B37" s="183" t="s">
        <v>546</v>
      </c>
      <c r="C37" s="184">
        <v>185613054</v>
      </c>
      <c r="D37" s="184">
        <v>0</v>
      </c>
      <c r="E37" s="184">
        <v>0</v>
      </c>
      <c r="F37" s="184">
        <v>0</v>
      </c>
      <c r="G37" s="184">
        <v>185613054</v>
      </c>
      <c r="H37" s="185">
        <v>0</v>
      </c>
    </row>
    <row r="38" spans="1:8" ht="15.75">
      <c r="A38" s="182">
        <v>2118</v>
      </c>
      <c r="B38" s="183" t="s">
        <v>536</v>
      </c>
      <c r="C38" s="184">
        <v>1571428571</v>
      </c>
      <c r="D38" s="184">
        <v>0</v>
      </c>
      <c r="E38" s="184">
        <v>0</v>
      </c>
      <c r="F38" s="184">
        <v>0</v>
      </c>
      <c r="G38" s="184">
        <v>1571428571</v>
      </c>
      <c r="H38" s="185">
        <v>0</v>
      </c>
    </row>
    <row r="39" spans="1:8" ht="15.75">
      <c r="A39" s="178">
        <v>213</v>
      </c>
      <c r="B39" s="179" t="s">
        <v>489</v>
      </c>
      <c r="C39" s="180">
        <v>125252000</v>
      </c>
      <c r="D39" s="180">
        <v>0</v>
      </c>
      <c r="E39" s="180">
        <v>0</v>
      </c>
      <c r="F39" s="180">
        <v>0</v>
      </c>
      <c r="G39" s="180">
        <v>125252000</v>
      </c>
      <c r="H39" s="181">
        <v>0</v>
      </c>
    </row>
    <row r="40" spans="1:8" ht="15.75">
      <c r="A40" s="182">
        <v>2131</v>
      </c>
      <c r="B40" s="183" t="s">
        <v>490</v>
      </c>
      <c r="C40" s="184">
        <v>112752000</v>
      </c>
      <c r="D40" s="184">
        <v>0</v>
      </c>
      <c r="E40" s="184">
        <v>0</v>
      </c>
      <c r="F40" s="184">
        <v>0</v>
      </c>
      <c r="G40" s="184">
        <v>112752000</v>
      </c>
      <c r="H40" s="185">
        <v>0</v>
      </c>
    </row>
    <row r="41" spans="1:8" ht="15.75">
      <c r="A41" s="182">
        <v>2138</v>
      </c>
      <c r="B41" s="183" t="s">
        <v>491</v>
      </c>
      <c r="C41" s="184">
        <v>12500000</v>
      </c>
      <c r="D41" s="184">
        <v>0</v>
      </c>
      <c r="E41" s="184">
        <v>0</v>
      </c>
      <c r="F41" s="184">
        <v>0</v>
      </c>
      <c r="G41" s="184">
        <v>12500000</v>
      </c>
      <c r="H41" s="185">
        <v>0</v>
      </c>
    </row>
    <row r="42" spans="1:8" ht="15.75">
      <c r="A42" s="178">
        <v>214</v>
      </c>
      <c r="B42" s="179" t="s">
        <v>492</v>
      </c>
      <c r="C42" s="180">
        <v>0</v>
      </c>
      <c r="D42" s="180">
        <v>1950433811</v>
      </c>
      <c r="E42" s="180">
        <v>107481902</v>
      </c>
      <c r="F42" s="180">
        <v>621135708</v>
      </c>
      <c r="G42" s="180">
        <v>0</v>
      </c>
      <c r="H42" s="181">
        <v>2464087617</v>
      </c>
    </row>
    <row r="43" spans="1:8" ht="15.75">
      <c r="A43" s="182">
        <v>2141</v>
      </c>
      <c r="B43" s="183" t="s">
        <v>493</v>
      </c>
      <c r="C43" s="184">
        <v>0</v>
      </c>
      <c r="D43" s="184">
        <v>1920739124</v>
      </c>
      <c r="E43" s="184">
        <v>107481902</v>
      </c>
      <c r="F43" s="184">
        <v>612309144</v>
      </c>
      <c r="G43" s="184">
        <v>0</v>
      </c>
      <c r="H43" s="185">
        <v>2425566366</v>
      </c>
    </row>
    <row r="44" spans="1:8" ht="15.75">
      <c r="A44" s="182">
        <v>2143</v>
      </c>
      <c r="B44" s="183" t="s">
        <v>494</v>
      </c>
      <c r="C44" s="184">
        <v>0</v>
      </c>
      <c r="D44" s="184">
        <v>29694687</v>
      </c>
      <c r="E44" s="184">
        <v>0</v>
      </c>
      <c r="F44" s="184">
        <v>8826564</v>
      </c>
      <c r="G44" s="184">
        <v>0</v>
      </c>
      <c r="H44" s="185">
        <v>38521251</v>
      </c>
    </row>
    <row r="45" spans="1:8" ht="15.75">
      <c r="A45" s="178">
        <v>311</v>
      </c>
      <c r="B45" s="179" t="s">
        <v>495</v>
      </c>
      <c r="C45" s="180">
        <v>0</v>
      </c>
      <c r="D45" s="180">
        <v>4478000000</v>
      </c>
      <c r="E45" s="180">
        <v>8577603099</v>
      </c>
      <c r="F45" s="180">
        <v>12096918099</v>
      </c>
      <c r="G45" s="180">
        <v>0</v>
      </c>
      <c r="H45" s="181">
        <v>7997315000</v>
      </c>
    </row>
    <row r="46" spans="1:8" ht="15.75">
      <c r="A46" s="182">
        <v>3113</v>
      </c>
      <c r="B46" s="183" t="s">
        <v>496</v>
      </c>
      <c r="C46" s="184">
        <v>0</v>
      </c>
      <c r="D46" s="184">
        <v>1100000000</v>
      </c>
      <c r="E46" s="184">
        <v>1600000000</v>
      </c>
      <c r="F46" s="184">
        <v>4400000000</v>
      </c>
      <c r="G46" s="184">
        <v>0</v>
      </c>
      <c r="H46" s="185">
        <v>3900000000</v>
      </c>
    </row>
    <row r="47" spans="1:8" ht="15.75">
      <c r="A47" s="182">
        <v>3114</v>
      </c>
      <c r="B47" s="183" t="s">
        <v>497</v>
      </c>
      <c r="C47" s="184">
        <v>0</v>
      </c>
      <c r="D47" s="184">
        <v>3378000000</v>
      </c>
      <c r="E47" s="184">
        <v>6977603099</v>
      </c>
      <c r="F47" s="184">
        <v>7696918099</v>
      </c>
      <c r="G47" s="184">
        <v>0</v>
      </c>
      <c r="H47" s="185">
        <v>4097315000</v>
      </c>
    </row>
    <row r="48" spans="1:8" ht="15.75">
      <c r="A48" s="178">
        <v>331</v>
      </c>
      <c r="B48" s="179" t="s">
        <v>498</v>
      </c>
      <c r="C48" s="180">
        <v>4699573539</v>
      </c>
      <c r="D48" s="180">
        <v>7041430649</v>
      </c>
      <c r="E48" s="180">
        <v>50292096845</v>
      </c>
      <c r="F48" s="180">
        <v>59588772867</v>
      </c>
      <c r="G48" s="180">
        <v>503618586</v>
      </c>
      <c r="H48" s="181">
        <v>12142151718</v>
      </c>
    </row>
    <row r="49" spans="1:8" ht="15.75">
      <c r="A49" s="178">
        <v>333</v>
      </c>
      <c r="B49" s="179" t="s">
        <v>499</v>
      </c>
      <c r="C49" s="180">
        <v>0</v>
      </c>
      <c r="D49" s="180">
        <f>D50+D52</f>
        <v>2074829581</v>
      </c>
      <c r="E49" s="180">
        <f>E50+E52</f>
        <v>8415051927</v>
      </c>
      <c r="F49" s="180">
        <f>F50+F52</f>
        <v>6426487274</v>
      </c>
      <c r="G49" s="180">
        <v>0</v>
      </c>
      <c r="H49" s="181">
        <f>D49+F49-E49</f>
        <v>86264928</v>
      </c>
    </row>
    <row r="50" spans="1:8" ht="15.75">
      <c r="A50" s="182">
        <v>3331</v>
      </c>
      <c r="B50" s="183" t="s">
        <v>500</v>
      </c>
      <c r="C50" s="184">
        <v>0</v>
      </c>
      <c r="D50" s="184">
        <v>719668617</v>
      </c>
      <c r="E50" s="184">
        <v>7054140963</v>
      </c>
      <c r="F50" s="184">
        <v>6376873957</v>
      </c>
      <c r="G50" s="184">
        <v>0</v>
      </c>
      <c r="H50" s="185">
        <v>42401611</v>
      </c>
    </row>
    <row r="51" spans="1:8" ht="15.75">
      <c r="A51" s="182">
        <v>33311</v>
      </c>
      <c r="B51" s="183" t="s">
        <v>501</v>
      </c>
      <c r="C51" s="184">
        <v>0</v>
      </c>
      <c r="D51" s="184">
        <v>719668617</v>
      </c>
      <c r="E51" s="184">
        <v>7054140963</v>
      </c>
      <c r="F51" s="184">
        <v>6376873957</v>
      </c>
      <c r="G51" s="184">
        <v>0</v>
      </c>
      <c r="H51" s="185">
        <v>42401611</v>
      </c>
    </row>
    <row r="52" spans="1:8" ht="15.75">
      <c r="A52" s="182">
        <v>3334</v>
      </c>
      <c r="B52" s="183" t="s">
        <v>502</v>
      </c>
      <c r="C52" s="184">
        <v>0</v>
      </c>
      <c r="D52" s="184">
        <v>1355160964</v>
      </c>
      <c r="E52" s="184">
        <v>1360910964</v>
      </c>
      <c r="F52" s="184">
        <v>49613317</v>
      </c>
      <c r="G52" s="184">
        <v>0</v>
      </c>
      <c r="H52" s="185">
        <f>D52+F52-E52</f>
        <v>43863317</v>
      </c>
    </row>
    <row r="53" spans="1:8" ht="15.75">
      <c r="A53" s="182">
        <v>3337</v>
      </c>
      <c r="B53" s="183" t="s">
        <v>558</v>
      </c>
      <c r="C53" s="184">
        <v>0</v>
      </c>
      <c r="D53" s="184">
        <v>0</v>
      </c>
      <c r="E53" s="184">
        <v>15834000</v>
      </c>
      <c r="F53" s="184">
        <v>15834000</v>
      </c>
      <c r="G53" s="184">
        <v>0</v>
      </c>
      <c r="H53" s="185">
        <v>0</v>
      </c>
    </row>
    <row r="54" spans="1:8" ht="15.75">
      <c r="A54" s="182">
        <v>33372</v>
      </c>
      <c r="B54" s="183" t="s">
        <v>559</v>
      </c>
      <c r="C54" s="184">
        <v>0</v>
      </c>
      <c r="D54" s="184">
        <v>0</v>
      </c>
      <c r="E54" s="184">
        <v>15834000</v>
      </c>
      <c r="F54" s="184">
        <v>15834000</v>
      </c>
      <c r="G54" s="184">
        <v>0</v>
      </c>
      <c r="H54" s="185">
        <v>0</v>
      </c>
    </row>
    <row r="55" spans="1:8" ht="15.75">
      <c r="A55" s="182">
        <v>3338</v>
      </c>
      <c r="B55" s="183" t="s">
        <v>503</v>
      </c>
      <c r="C55" s="184">
        <v>0</v>
      </c>
      <c r="D55" s="184">
        <v>0</v>
      </c>
      <c r="E55" s="184">
        <v>3000000</v>
      </c>
      <c r="F55" s="184">
        <v>3000000</v>
      </c>
      <c r="G55" s="184">
        <v>0</v>
      </c>
      <c r="H55" s="185">
        <v>0</v>
      </c>
    </row>
    <row r="56" spans="1:8" ht="15.75">
      <c r="A56" s="178">
        <v>334</v>
      </c>
      <c r="B56" s="179" t="s">
        <v>504</v>
      </c>
      <c r="C56" s="180">
        <v>0</v>
      </c>
      <c r="D56" s="180">
        <v>0</v>
      </c>
      <c r="E56" s="180">
        <v>11144876500</v>
      </c>
      <c r="F56" s="180">
        <v>11144876500</v>
      </c>
      <c r="G56" s="180">
        <v>0</v>
      </c>
      <c r="H56" s="181">
        <v>0</v>
      </c>
    </row>
    <row r="57" spans="1:8" ht="15.75">
      <c r="A57" s="182">
        <v>3341</v>
      </c>
      <c r="B57" s="183" t="s">
        <v>505</v>
      </c>
      <c r="C57" s="184">
        <v>0</v>
      </c>
      <c r="D57" s="184">
        <v>0</v>
      </c>
      <c r="E57" s="184">
        <v>2601441500</v>
      </c>
      <c r="F57" s="184">
        <v>2601441500</v>
      </c>
      <c r="G57" s="184">
        <v>0</v>
      </c>
      <c r="H57" s="185">
        <v>0</v>
      </c>
    </row>
    <row r="58" spans="1:8" ht="15.75">
      <c r="A58" s="182">
        <v>3342</v>
      </c>
      <c r="B58" s="183" t="s">
        <v>506</v>
      </c>
      <c r="C58" s="184">
        <v>0</v>
      </c>
      <c r="D58" s="184">
        <v>0</v>
      </c>
      <c r="E58" s="184">
        <v>8543435000</v>
      </c>
      <c r="F58" s="184">
        <v>8543435000</v>
      </c>
      <c r="G58" s="184">
        <v>0</v>
      </c>
      <c r="H58" s="185">
        <v>0</v>
      </c>
    </row>
    <row r="59" spans="1:8" ht="15.75">
      <c r="A59" s="178">
        <v>338</v>
      </c>
      <c r="B59" s="179" t="s">
        <v>507</v>
      </c>
      <c r="C59" s="180">
        <v>7778519</v>
      </c>
      <c r="D59" s="180">
        <v>216947998</v>
      </c>
      <c r="E59" s="180">
        <v>266729840</v>
      </c>
      <c r="F59" s="180">
        <v>270900614</v>
      </c>
      <c r="G59" s="180">
        <v>3445925</v>
      </c>
      <c r="H59" s="181">
        <v>216786178</v>
      </c>
    </row>
    <row r="60" spans="1:8" ht="15.75">
      <c r="A60" s="182">
        <v>3383</v>
      </c>
      <c r="B60" s="183" t="s">
        <v>508</v>
      </c>
      <c r="C60" s="184">
        <v>7778519</v>
      </c>
      <c r="D60" s="184">
        <v>0</v>
      </c>
      <c r="E60" s="184">
        <v>252749180</v>
      </c>
      <c r="F60" s="184">
        <v>257081774</v>
      </c>
      <c r="G60" s="184">
        <v>3445925</v>
      </c>
      <c r="H60" s="185">
        <v>0</v>
      </c>
    </row>
    <row r="61" spans="1:8" ht="15.75">
      <c r="A61" s="182">
        <v>3388</v>
      </c>
      <c r="B61" s="183" t="s">
        <v>507</v>
      </c>
      <c r="C61" s="184">
        <v>0</v>
      </c>
      <c r="D61" s="184">
        <v>216947998</v>
      </c>
      <c r="E61" s="184">
        <v>13980660</v>
      </c>
      <c r="F61" s="184">
        <v>13818840</v>
      </c>
      <c r="G61" s="184">
        <v>0</v>
      </c>
      <c r="H61" s="185">
        <v>216786178</v>
      </c>
    </row>
    <row r="62" spans="1:8" ht="15.75">
      <c r="A62" s="178">
        <v>411</v>
      </c>
      <c r="B62" s="179" t="s">
        <v>509</v>
      </c>
      <c r="C62" s="180">
        <v>0</v>
      </c>
      <c r="D62" s="180">
        <v>28750000000</v>
      </c>
      <c r="E62" s="180">
        <v>0</v>
      </c>
      <c r="F62" s="180">
        <v>0</v>
      </c>
      <c r="G62" s="180">
        <v>0</v>
      </c>
      <c r="H62" s="181">
        <v>28750000000</v>
      </c>
    </row>
    <row r="63" spans="1:8" ht="15.75">
      <c r="A63" s="178">
        <v>414</v>
      </c>
      <c r="B63" s="179" t="s">
        <v>510</v>
      </c>
      <c r="C63" s="180">
        <v>0</v>
      </c>
      <c r="D63" s="180">
        <v>50000000</v>
      </c>
      <c r="E63" s="180">
        <v>0</v>
      </c>
      <c r="F63" s="180">
        <v>0</v>
      </c>
      <c r="G63" s="180">
        <v>0</v>
      </c>
      <c r="H63" s="181">
        <v>50000000</v>
      </c>
    </row>
    <row r="64" spans="1:8" ht="15.75">
      <c r="A64" s="178">
        <v>415</v>
      </c>
      <c r="B64" s="179" t="s">
        <v>511</v>
      </c>
      <c r="C64" s="180">
        <v>0</v>
      </c>
      <c r="D64" s="180">
        <v>50000000</v>
      </c>
      <c r="E64" s="180">
        <v>0</v>
      </c>
      <c r="F64" s="180">
        <v>0</v>
      </c>
      <c r="G64" s="180">
        <v>0</v>
      </c>
      <c r="H64" s="181">
        <v>50000000</v>
      </c>
    </row>
    <row r="65" spans="1:9" ht="15.75">
      <c r="A65" s="178">
        <v>421</v>
      </c>
      <c r="B65" s="179" t="s">
        <v>512</v>
      </c>
      <c r="C65" s="180">
        <v>0</v>
      </c>
      <c r="D65" s="180">
        <v>672174816</v>
      </c>
      <c r="E65" s="180">
        <f>E67</f>
        <v>474905030</v>
      </c>
      <c r="F65" s="180">
        <f>F66+F67</f>
        <v>541617887</v>
      </c>
      <c r="G65" s="180">
        <v>0</v>
      </c>
      <c r="H65" s="181">
        <f>H66+H67</f>
        <v>738887673</v>
      </c>
      <c r="I65" s="170">
        <f>D65+F65-E65</f>
        <v>738887673</v>
      </c>
    </row>
    <row r="66" spans="1:8" ht="15.75">
      <c r="A66" s="182">
        <v>4211</v>
      </c>
      <c r="B66" s="183" t="s">
        <v>513</v>
      </c>
      <c r="C66" s="184">
        <v>0</v>
      </c>
      <c r="D66" s="184">
        <v>279396880</v>
      </c>
      <c r="E66" s="184">
        <v>0</v>
      </c>
      <c r="F66" s="184">
        <v>392777936</v>
      </c>
      <c r="G66" s="184">
        <v>0</v>
      </c>
      <c r="H66" s="185">
        <f>D66+F66</f>
        <v>672174816</v>
      </c>
    </row>
    <row r="67" spans="1:8" ht="15.75">
      <c r="A67" s="182">
        <v>4212</v>
      </c>
      <c r="B67" s="183" t="s">
        <v>514</v>
      </c>
      <c r="C67" s="184">
        <v>0</v>
      </c>
      <c r="D67" s="184">
        <v>392777936</v>
      </c>
      <c r="E67" s="184">
        <f>438288030+36617000</f>
        <v>474905030</v>
      </c>
      <c r="F67" s="184">
        <v>148839951</v>
      </c>
      <c r="G67" s="184">
        <v>0</v>
      </c>
      <c r="H67" s="185">
        <f>D67+F67-E67</f>
        <v>66712857</v>
      </c>
    </row>
    <row r="68" spans="1:8" ht="15.75">
      <c r="A68" s="178">
        <v>431</v>
      </c>
      <c r="B68" s="179" t="s">
        <v>515</v>
      </c>
      <c r="C68" s="180">
        <v>0</v>
      </c>
      <c r="D68" s="180">
        <v>50000000</v>
      </c>
      <c r="E68" s="180"/>
      <c r="F68" s="180">
        <v>0</v>
      </c>
      <c r="G68" s="180">
        <v>0</v>
      </c>
      <c r="H68" s="181">
        <v>50000000</v>
      </c>
    </row>
    <row r="69" spans="1:8" ht="15.75">
      <c r="A69" s="182">
        <v>4311</v>
      </c>
      <c r="B69" s="183" t="s">
        <v>516</v>
      </c>
      <c r="C69" s="184">
        <v>0</v>
      </c>
      <c r="D69" s="184">
        <v>50000000</v>
      </c>
      <c r="E69" s="184">
        <v>0</v>
      </c>
      <c r="F69" s="184">
        <v>0</v>
      </c>
      <c r="G69" s="184">
        <v>0</v>
      </c>
      <c r="H69" s="185">
        <v>50000000</v>
      </c>
    </row>
    <row r="70" spans="1:8" ht="15.75">
      <c r="A70" s="178">
        <v>511</v>
      </c>
      <c r="B70" s="179" t="s">
        <v>517</v>
      </c>
      <c r="C70" s="180">
        <v>0</v>
      </c>
      <c r="D70" s="180">
        <v>0</v>
      </c>
      <c r="E70" s="180">
        <v>63768739617</v>
      </c>
      <c r="F70" s="180">
        <v>63768739617</v>
      </c>
      <c r="G70" s="180">
        <v>0</v>
      </c>
      <c r="H70" s="181">
        <v>0</v>
      </c>
    </row>
    <row r="71" spans="1:8" ht="15.75">
      <c r="A71" s="182">
        <v>5111</v>
      </c>
      <c r="B71" s="183" t="s">
        <v>518</v>
      </c>
      <c r="C71" s="184">
        <v>0</v>
      </c>
      <c r="D71" s="184">
        <v>0</v>
      </c>
      <c r="E71" s="184">
        <v>63768739617</v>
      </c>
      <c r="F71" s="184">
        <v>63768739617</v>
      </c>
      <c r="G71" s="184">
        <v>0</v>
      </c>
      <c r="H71" s="185">
        <v>0</v>
      </c>
    </row>
    <row r="72" spans="1:8" ht="15.75">
      <c r="A72" s="178">
        <v>515</v>
      </c>
      <c r="B72" s="179" t="s">
        <v>519</v>
      </c>
      <c r="C72" s="180">
        <v>0</v>
      </c>
      <c r="D72" s="180">
        <v>0</v>
      </c>
      <c r="E72" s="180">
        <v>11620613</v>
      </c>
      <c r="F72" s="180">
        <v>11620613</v>
      </c>
      <c r="G72" s="180">
        <v>0</v>
      </c>
      <c r="H72" s="181">
        <v>0</v>
      </c>
    </row>
    <row r="73" spans="1:8" ht="15.75">
      <c r="A73" s="178">
        <v>621</v>
      </c>
      <c r="B73" s="179" t="s">
        <v>520</v>
      </c>
      <c r="C73" s="180">
        <v>0</v>
      </c>
      <c r="D73" s="180">
        <v>0</v>
      </c>
      <c r="E73" s="180">
        <v>36231781343</v>
      </c>
      <c r="F73" s="180">
        <v>36231781343</v>
      </c>
      <c r="G73" s="180">
        <v>0</v>
      </c>
      <c r="H73" s="181">
        <v>0</v>
      </c>
    </row>
    <row r="74" spans="1:8" ht="15.75">
      <c r="A74" s="182">
        <v>6211</v>
      </c>
      <c r="B74" s="183" t="s">
        <v>521</v>
      </c>
      <c r="C74" s="184">
        <v>0</v>
      </c>
      <c r="D74" s="184">
        <v>0</v>
      </c>
      <c r="E74" s="184">
        <v>36231781343</v>
      </c>
      <c r="F74" s="184">
        <v>36231781343</v>
      </c>
      <c r="G74" s="184">
        <v>0</v>
      </c>
      <c r="H74" s="185">
        <v>0</v>
      </c>
    </row>
    <row r="75" spans="1:8" ht="15.75">
      <c r="A75" s="178">
        <v>622</v>
      </c>
      <c r="B75" s="179" t="s">
        <v>522</v>
      </c>
      <c r="C75" s="180">
        <v>0</v>
      </c>
      <c r="D75" s="180">
        <v>0</v>
      </c>
      <c r="E75" s="180">
        <v>15093435000</v>
      </c>
      <c r="F75" s="180">
        <v>15093435000</v>
      </c>
      <c r="G75" s="180">
        <v>0</v>
      </c>
      <c r="H75" s="181">
        <v>0</v>
      </c>
    </row>
    <row r="76" spans="1:8" ht="15.75">
      <c r="A76" s="182">
        <v>6221</v>
      </c>
      <c r="B76" s="183" t="s">
        <v>523</v>
      </c>
      <c r="C76" s="184">
        <v>0</v>
      </c>
      <c r="D76" s="184">
        <v>0</v>
      </c>
      <c r="E76" s="184">
        <v>15093435000</v>
      </c>
      <c r="F76" s="184">
        <v>15093435000</v>
      </c>
      <c r="G76" s="184">
        <v>0</v>
      </c>
      <c r="H76" s="185">
        <v>0</v>
      </c>
    </row>
    <row r="77" spans="1:8" ht="15.75">
      <c r="A77" s="178">
        <v>627</v>
      </c>
      <c r="B77" s="179" t="s">
        <v>524</v>
      </c>
      <c r="C77" s="180">
        <v>0</v>
      </c>
      <c r="D77" s="180">
        <v>0</v>
      </c>
      <c r="E77" s="180">
        <v>1783083985</v>
      </c>
      <c r="F77" s="180">
        <v>1783083985</v>
      </c>
      <c r="G77" s="180">
        <v>0</v>
      </c>
      <c r="H77" s="181">
        <v>0</v>
      </c>
    </row>
    <row r="78" spans="1:8" ht="15.75">
      <c r="A78" s="182">
        <v>6271</v>
      </c>
      <c r="B78" s="183" t="s">
        <v>525</v>
      </c>
      <c r="C78" s="184">
        <v>0</v>
      </c>
      <c r="D78" s="184">
        <v>0</v>
      </c>
      <c r="E78" s="184">
        <v>50562000</v>
      </c>
      <c r="F78" s="184">
        <v>50562000</v>
      </c>
      <c r="G78" s="184">
        <v>0</v>
      </c>
      <c r="H78" s="185">
        <v>0</v>
      </c>
    </row>
    <row r="79" spans="1:8" ht="15.75">
      <c r="A79" s="182">
        <v>6272</v>
      </c>
      <c r="B79" s="183" t="s">
        <v>526</v>
      </c>
      <c r="C79" s="184">
        <v>0</v>
      </c>
      <c r="D79" s="184">
        <v>0</v>
      </c>
      <c r="E79" s="184">
        <v>677787000</v>
      </c>
      <c r="F79" s="184">
        <v>677787000</v>
      </c>
      <c r="G79" s="184">
        <v>0</v>
      </c>
      <c r="H79" s="185">
        <v>0</v>
      </c>
    </row>
    <row r="80" spans="1:8" ht="15.75">
      <c r="A80" s="182">
        <v>6274</v>
      </c>
      <c r="B80" s="183" t="s">
        <v>527</v>
      </c>
      <c r="C80" s="184">
        <v>0</v>
      </c>
      <c r="D80" s="184">
        <v>0</v>
      </c>
      <c r="E80" s="184">
        <v>195873759</v>
      </c>
      <c r="F80" s="184">
        <v>195873759</v>
      </c>
      <c r="G80" s="184">
        <v>0</v>
      </c>
      <c r="H80" s="185">
        <v>0</v>
      </c>
    </row>
    <row r="81" spans="1:8" ht="15.75">
      <c r="A81" s="182">
        <v>6277</v>
      </c>
      <c r="B81" s="183" t="s">
        <v>528</v>
      </c>
      <c r="C81" s="184">
        <v>0</v>
      </c>
      <c r="D81" s="184">
        <v>0</v>
      </c>
      <c r="E81" s="184">
        <v>858861226</v>
      </c>
      <c r="F81" s="184">
        <v>858861226</v>
      </c>
      <c r="G81" s="184">
        <v>0</v>
      </c>
      <c r="H81" s="185">
        <v>0</v>
      </c>
    </row>
    <row r="82" spans="1:8" ht="15.75">
      <c r="A82" s="178">
        <v>632</v>
      </c>
      <c r="B82" s="179" t="s">
        <v>529</v>
      </c>
      <c r="C82" s="180">
        <v>0</v>
      </c>
      <c r="D82" s="180">
        <v>0</v>
      </c>
      <c r="E82" s="180">
        <v>58601286512</v>
      </c>
      <c r="F82" s="180">
        <v>58601286512</v>
      </c>
      <c r="G82" s="180">
        <v>0</v>
      </c>
      <c r="H82" s="181">
        <v>0</v>
      </c>
    </row>
    <row r="83" spans="1:8" ht="15.75">
      <c r="A83" s="182">
        <v>6321</v>
      </c>
      <c r="B83" s="183" t="s">
        <v>530</v>
      </c>
      <c r="C83" s="184">
        <v>0</v>
      </c>
      <c r="D83" s="184">
        <v>0</v>
      </c>
      <c r="E83" s="184">
        <v>58601286512</v>
      </c>
      <c r="F83" s="184">
        <v>58601286512</v>
      </c>
      <c r="G83" s="184">
        <v>0</v>
      </c>
      <c r="H83" s="185">
        <v>0</v>
      </c>
    </row>
    <row r="84" spans="1:8" ht="15.75">
      <c r="A84" s="178">
        <v>635</v>
      </c>
      <c r="B84" s="179" t="s">
        <v>531</v>
      </c>
      <c r="C84" s="180">
        <v>0</v>
      </c>
      <c r="D84" s="180">
        <v>0</v>
      </c>
      <c r="E84" s="180">
        <v>619964782</v>
      </c>
      <c r="F84" s="180">
        <v>619964782</v>
      </c>
      <c r="G84" s="180">
        <v>0</v>
      </c>
      <c r="H84" s="181">
        <v>0</v>
      </c>
    </row>
    <row r="85" spans="1:8" ht="15.75">
      <c r="A85" s="182">
        <v>6351</v>
      </c>
      <c r="B85" s="183" t="s">
        <v>532</v>
      </c>
      <c r="C85" s="184">
        <v>0</v>
      </c>
      <c r="D85" s="184">
        <v>0</v>
      </c>
      <c r="E85" s="184">
        <v>619964782</v>
      </c>
      <c r="F85" s="184">
        <v>619964782</v>
      </c>
      <c r="G85" s="184">
        <v>0</v>
      </c>
      <c r="H85" s="185">
        <v>0</v>
      </c>
    </row>
    <row r="86" spans="1:8" ht="15.75">
      <c r="A86" s="178">
        <v>642</v>
      </c>
      <c r="B86" s="179" t="s">
        <v>533</v>
      </c>
      <c r="C86" s="180">
        <v>0</v>
      </c>
      <c r="D86" s="180">
        <v>0</v>
      </c>
      <c r="E86" s="180">
        <v>4721727334</v>
      </c>
      <c r="F86" s="180">
        <v>4721727334</v>
      </c>
      <c r="G86" s="180">
        <v>0</v>
      </c>
      <c r="H86" s="181">
        <v>0</v>
      </c>
    </row>
    <row r="87" spans="1:8" ht="15.75">
      <c r="A87" s="178">
        <v>711</v>
      </c>
      <c r="B87" s="179" t="s">
        <v>560</v>
      </c>
      <c r="C87" s="180">
        <v>0</v>
      </c>
      <c r="D87" s="180">
        <v>0</v>
      </c>
      <c r="E87" s="180">
        <v>10250</v>
      </c>
      <c r="F87" s="180">
        <v>10250</v>
      </c>
      <c r="G87" s="180">
        <v>0</v>
      </c>
      <c r="H87" s="181">
        <v>0</v>
      </c>
    </row>
    <row r="88" spans="1:8" ht="15.75">
      <c r="A88" s="178">
        <v>811</v>
      </c>
      <c r="B88" s="179" t="s">
        <v>553</v>
      </c>
      <c r="C88" s="180">
        <v>0</v>
      </c>
      <c r="D88" s="180">
        <v>0</v>
      </c>
      <c r="E88" s="180">
        <v>24542174</v>
      </c>
      <c r="F88" s="180">
        <v>24542174</v>
      </c>
      <c r="G88" s="180">
        <v>0</v>
      </c>
      <c r="H88" s="181">
        <v>0</v>
      </c>
    </row>
    <row r="89" spans="1:8" ht="15.75">
      <c r="A89" s="178">
        <v>821</v>
      </c>
      <c r="B89" s="179" t="s">
        <v>534</v>
      </c>
      <c r="C89" s="180">
        <v>0</v>
      </c>
      <c r="D89" s="180">
        <v>0</v>
      </c>
      <c r="E89" s="180">
        <v>49613317</v>
      </c>
      <c r="F89" s="180">
        <v>49613317</v>
      </c>
      <c r="G89" s="180">
        <v>0</v>
      </c>
      <c r="H89" s="181">
        <v>0</v>
      </c>
    </row>
    <row r="90" spans="1:8" ht="16.5" thickBot="1">
      <c r="A90" s="186">
        <v>911</v>
      </c>
      <c r="B90" s="187" t="s">
        <v>535</v>
      </c>
      <c r="C90" s="188">
        <v>0</v>
      </c>
      <c r="D90" s="188">
        <v>0</v>
      </c>
      <c r="E90" s="188">
        <v>63935718900</v>
      </c>
      <c r="F90" s="188">
        <v>63935718900</v>
      </c>
      <c r="G90" s="188">
        <v>0</v>
      </c>
      <c r="H90" s="189">
        <v>0</v>
      </c>
    </row>
    <row r="91" spans="7:8" ht="15.75">
      <c r="G91" s="170">
        <f>G10+G12+G19+G27+G29+G31+G33+G39+G48+G59</f>
        <v>53143976664</v>
      </c>
      <c r="H91" s="170">
        <f>H19+H25+H42+H45+H48+H49+H59+H62+H63+H64+H65+H68</f>
        <v>53143976664</v>
      </c>
    </row>
    <row r="92" ht="15.75">
      <c r="H92" s="170">
        <f>H91-G91</f>
        <v>0</v>
      </c>
    </row>
  </sheetData>
  <sheetProtection/>
  <mergeCells count="9">
    <mergeCell ref="A5:H5"/>
    <mergeCell ref="A2:H2"/>
    <mergeCell ref="A1:H1"/>
    <mergeCell ref="G8:H8"/>
    <mergeCell ref="A8:A9"/>
    <mergeCell ref="B8:B9"/>
    <mergeCell ref="C8:D8"/>
    <mergeCell ref="E8:F8"/>
    <mergeCell ref="A6:H6"/>
  </mergeCells>
  <printOptions/>
  <pageMargins left="0.75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97">
      <selection activeCell="D98" sqref="D98"/>
    </sheetView>
  </sheetViews>
  <sheetFormatPr defaultColWidth="9.00390625" defaultRowHeight="15.75"/>
  <cols>
    <col min="1" max="1" width="42.0039062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1.125" style="43" bestFit="1" customWidth="1"/>
    <col min="7" max="7" width="16.75390625" style="43" customWidth="1"/>
    <col min="8" max="16384" width="9.00390625" style="43" customWidth="1"/>
  </cols>
  <sheetData>
    <row r="1" spans="1:8" ht="15.75">
      <c r="A1" s="219" t="s">
        <v>7</v>
      </c>
      <c r="B1" s="220"/>
      <c r="C1" s="3"/>
      <c r="D1" s="3" t="s">
        <v>8</v>
      </c>
      <c r="E1" s="4"/>
      <c r="G1" s="3"/>
      <c r="H1" s="1"/>
    </row>
    <row r="2" spans="1:8" ht="15.75">
      <c r="A2" s="221" t="s">
        <v>9</v>
      </c>
      <c r="B2" s="221"/>
      <c r="C2" s="221"/>
      <c r="D2" s="174" t="s">
        <v>562</v>
      </c>
      <c r="E2" s="3"/>
      <c r="H2" s="2"/>
    </row>
    <row r="3" spans="1:7" ht="15.75">
      <c r="A3" s="222" t="s">
        <v>10</v>
      </c>
      <c r="B3" s="222"/>
      <c r="C3" s="5"/>
      <c r="D3" s="3" t="s">
        <v>11</v>
      </c>
      <c r="E3" s="3"/>
      <c r="F3" s="5"/>
      <c r="G3" s="4"/>
    </row>
    <row r="4" spans="1:5" ht="15.75">
      <c r="A4" s="4"/>
      <c r="B4" s="4"/>
      <c r="C4" s="223"/>
      <c r="D4" s="223"/>
      <c r="E4" s="4"/>
    </row>
    <row r="5" spans="1:5" s="6" customFormat="1" ht="19.5" customHeight="1">
      <c r="A5" s="218" t="s">
        <v>12</v>
      </c>
      <c r="B5" s="218"/>
      <c r="C5" s="218"/>
      <c r="D5" s="218"/>
      <c r="E5" s="218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13</v>
      </c>
      <c r="B7" s="10" t="s">
        <v>14</v>
      </c>
      <c r="C7" s="11" t="s">
        <v>15</v>
      </c>
      <c r="D7" s="12" t="s">
        <v>16</v>
      </c>
      <c r="E7" s="13" t="s">
        <v>448</v>
      </c>
    </row>
    <row r="8" spans="1:5" s="20" customFormat="1" ht="20.25" customHeight="1">
      <c r="A8" s="15" t="s">
        <v>17</v>
      </c>
      <c r="B8" s="16"/>
      <c r="C8" s="17"/>
      <c r="D8" s="18">
        <v>0</v>
      </c>
      <c r="E8" s="19"/>
    </row>
    <row r="9" spans="1:5" s="20" customFormat="1" ht="20.25" customHeight="1">
      <c r="A9" s="15" t="s">
        <v>18</v>
      </c>
      <c r="B9" s="16" t="s">
        <v>19</v>
      </c>
      <c r="C9" s="17"/>
      <c r="D9" s="18">
        <f>D10+D16+D23+D26</f>
        <v>39204904353</v>
      </c>
      <c r="E9" s="19">
        <f>E10+E16+E23+E26</f>
        <v>35868811399</v>
      </c>
    </row>
    <row r="10" spans="1:5" s="20" customFormat="1" ht="20.25" customHeight="1">
      <c r="A10" s="15" t="s">
        <v>20</v>
      </c>
      <c r="B10" s="16" t="s">
        <v>21</v>
      </c>
      <c r="C10" s="17"/>
      <c r="D10" s="18">
        <f>D11</f>
        <v>3270748608</v>
      </c>
      <c r="E10" s="19">
        <f>E11</f>
        <v>1145134542</v>
      </c>
    </row>
    <row r="11" spans="1:5" s="20" customFormat="1" ht="20.25" customHeight="1">
      <c r="A11" s="21" t="s">
        <v>22</v>
      </c>
      <c r="B11" s="22" t="s">
        <v>23</v>
      </c>
      <c r="C11" s="23"/>
      <c r="D11" s="24">
        <f>BCDSPS!G10+BCDSPS!G12</f>
        <v>3270748608</v>
      </c>
      <c r="E11" s="25">
        <f>BCDSPS!C10+BCDSPS!C12</f>
        <v>1145134542</v>
      </c>
    </row>
    <row r="12" spans="1:5" s="20" customFormat="1" ht="20.25" customHeight="1">
      <c r="A12" s="21" t="s">
        <v>24</v>
      </c>
      <c r="B12" s="22" t="s">
        <v>25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26</v>
      </c>
      <c r="B13" s="16" t="s">
        <v>27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28</v>
      </c>
      <c r="B14" s="22" t="s">
        <v>29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30</v>
      </c>
      <c r="B15" s="22" t="s">
        <v>31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32</v>
      </c>
      <c r="B16" s="16" t="s">
        <v>33</v>
      </c>
      <c r="C16" s="17"/>
      <c r="D16" s="18">
        <f>SUM(D17:D22)</f>
        <v>14072006108</v>
      </c>
      <c r="E16" s="26">
        <f>E17+E18+E19+E21+E22</f>
        <v>13340229909</v>
      </c>
    </row>
    <row r="17" spans="1:5" s="20" customFormat="1" ht="20.25" customHeight="1">
      <c r="A17" s="21" t="s">
        <v>34</v>
      </c>
      <c r="B17" s="22" t="s">
        <v>35</v>
      </c>
      <c r="C17" s="23"/>
      <c r="D17" s="24">
        <f>BCDSPS!G19</f>
        <v>13790457147</v>
      </c>
      <c r="E17" s="25">
        <f>BCDSPS!C19</f>
        <v>9243996991</v>
      </c>
    </row>
    <row r="18" spans="1:5" s="20" customFormat="1" ht="20.25" customHeight="1">
      <c r="A18" s="21" t="s">
        <v>36</v>
      </c>
      <c r="B18" s="22" t="s">
        <v>37</v>
      </c>
      <c r="C18" s="23"/>
      <c r="D18" s="24">
        <f>BCDSPS!G48</f>
        <v>503618586</v>
      </c>
      <c r="E18" s="25">
        <f>BCDSPS!C48</f>
        <v>4699573539</v>
      </c>
    </row>
    <row r="19" spans="1:5" s="20" customFormat="1" ht="20.25" customHeight="1">
      <c r="A19" s="21" t="s">
        <v>38</v>
      </c>
      <c r="B19" s="22" t="s">
        <v>39</v>
      </c>
      <c r="C19" s="23"/>
      <c r="D19" s="24">
        <f>BCDSPS!G59</f>
        <v>3445925</v>
      </c>
      <c r="E19" s="25">
        <f>BCDSPS!C59</f>
        <v>7778519</v>
      </c>
    </row>
    <row r="20" spans="1:5" s="20" customFormat="1" ht="20.25" customHeight="1">
      <c r="A20" s="21" t="s">
        <v>40</v>
      </c>
      <c r="B20" s="22" t="s">
        <v>41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42</v>
      </c>
      <c r="B21" s="22" t="s">
        <v>43</v>
      </c>
      <c r="C21" s="23"/>
      <c r="D21" s="24">
        <v>0</v>
      </c>
      <c r="E21" s="25">
        <v>0</v>
      </c>
    </row>
    <row r="22" spans="1:5" s="20" customFormat="1" ht="20.25" customHeight="1">
      <c r="A22" s="21" t="s">
        <v>44</v>
      </c>
      <c r="B22" s="22" t="s">
        <v>45</v>
      </c>
      <c r="C22" s="23"/>
      <c r="D22" s="24">
        <f>-BCDSPS!H25</f>
        <v>-225515550</v>
      </c>
      <c r="E22" s="25">
        <f>-BCDSPS!D25</f>
        <v>-611119140</v>
      </c>
    </row>
    <row r="23" spans="1:5" s="20" customFormat="1" ht="20.25" customHeight="1">
      <c r="A23" s="15" t="s">
        <v>46</v>
      </c>
      <c r="B23" s="16" t="s">
        <v>47</v>
      </c>
      <c r="C23" s="17"/>
      <c r="D23" s="18">
        <f>D24</f>
        <v>21862149637</v>
      </c>
      <c r="E23" s="19">
        <f>E24</f>
        <v>21371720714</v>
      </c>
    </row>
    <row r="24" spans="1:5" s="20" customFormat="1" ht="20.25" customHeight="1">
      <c r="A24" s="21" t="s">
        <v>48</v>
      </c>
      <c r="B24" s="22" t="s">
        <v>49</v>
      </c>
      <c r="C24" s="23"/>
      <c r="D24" s="24">
        <f>BCDSPS!G27+BCDSPS!G29+BCDSPS!G31</f>
        <v>21862149637</v>
      </c>
      <c r="E24" s="25">
        <f>BCDSPS!C27+BCDSPS!C29+BCDSPS!C31</f>
        <v>21371720714</v>
      </c>
    </row>
    <row r="25" spans="1:5" s="20" customFormat="1" ht="20.25" customHeight="1">
      <c r="A25" s="21" t="s">
        <v>50</v>
      </c>
      <c r="B25" s="22" t="s">
        <v>51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52</v>
      </c>
      <c r="B26" s="16" t="s">
        <v>53</v>
      </c>
      <c r="C26" s="17"/>
      <c r="D26" s="18">
        <f>SUM(D27:D30)</f>
        <v>0</v>
      </c>
      <c r="E26" s="26">
        <f>SUM(E27:E30)</f>
        <v>11726234</v>
      </c>
    </row>
    <row r="27" spans="1:5" s="20" customFormat="1" ht="20.25" customHeight="1">
      <c r="A27" s="21" t="s">
        <v>54</v>
      </c>
      <c r="B27" s="22" t="s">
        <v>55</v>
      </c>
      <c r="C27" s="23"/>
      <c r="D27" s="161">
        <v>0</v>
      </c>
      <c r="E27" s="162">
        <v>0</v>
      </c>
    </row>
    <row r="28" spans="1:5" s="20" customFormat="1" ht="20.25" customHeight="1">
      <c r="A28" s="21" t="s">
        <v>56</v>
      </c>
      <c r="B28" s="22" t="s">
        <v>57</v>
      </c>
      <c r="C28" s="23"/>
      <c r="D28" s="24">
        <f>BCDSPS!G20</f>
        <v>0</v>
      </c>
      <c r="E28" s="25">
        <f>BCDSPS!C20</f>
        <v>11726234</v>
      </c>
    </row>
    <row r="29" spans="1:5" s="20" customFormat="1" ht="20.25" customHeight="1">
      <c r="A29" s="21" t="s">
        <v>58</v>
      </c>
      <c r="B29" s="22" t="s">
        <v>59</v>
      </c>
      <c r="C29" s="23"/>
      <c r="D29" s="24"/>
      <c r="E29" s="25"/>
    </row>
    <row r="30" spans="1:5" s="20" customFormat="1" ht="20.25" customHeight="1">
      <c r="A30" s="21" t="s">
        <v>60</v>
      </c>
      <c r="B30" s="22" t="s">
        <v>61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62</v>
      </c>
      <c r="B31" s="16" t="s">
        <v>63</v>
      </c>
      <c r="C31" s="17"/>
      <c r="D31" s="18">
        <f>D38</f>
        <v>11249469144</v>
      </c>
      <c r="E31" s="26">
        <f>E38</f>
        <v>10317649755</v>
      </c>
    </row>
    <row r="32" spans="1:5" s="20" customFormat="1" ht="20.25" customHeight="1">
      <c r="A32" s="15" t="s">
        <v>64</v>
      </c>
      <c r="B32" s="16" t="s">
        <v>65</v>
      </c>
      <c r="C32" s="17"/>
      <c r="D32" s="18">
        <v>0</v>
      </c>
      <c r="E32" s="19">
        <v>0</v>
      </c>
    </row>
    <row r="33" spans="1:5" s="20" customFormat="1" ht="20.25" customHeight="1">
      <c r="A33" s="21" t="s">
        <v>66</v>
      </c>
      <c r="B33" s="22" t="s">
        <v>67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68</v>
      </c>
      <c r="B34" s="22" t="s">
        <v>69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70</v>
      </c>
      <c r="B35" s="22" t="s">
        <v>71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72</v>
      </c>
      <c r="B36" s="22" t="s">
        <v>73</v>
      </c>
      <c r="C36" s="23"/>
      <c r="D36" s="24">
        <v>0</v>
      </c>
      <c r="E36" s="25">
        <v>0</v>
      </c>
    </row>
    <row r="37" spans="1:5" s="20" customFormat="1" ht="20.25" customHeight="1">
      <c r="A37" s="21" t="s">
        <v>74</v>
      </c>
      <c r="B37" s="22" t="s">
        <v>75</v>
      </c>
      <c r="C37" s="23"/>
      <c r="D37" s="24">
        <v>0</v>
      </c>
      <c r="E37" s="25">
        <v>0</v>
      </c>
    </row>
    <row r="38" spans="1:5" s="20" customFormat="1" ht="20.25" customHeight="1">
      <c r="A38" s="15" t="s">
        <v>76</v>
      </c>
      <c r="B38" s="16" t="s">
        <v>77</v>
      </c>
      <c r="C38" s="17"/>
      <c r="D38" s="18">
        <f>D39+D45+D48</f>
        <v>11249469144</v>
      </c>
      <c r="E38" s="26">
        <f>E39+E45+E48</f>
        <v>10317649755</v>
      </c>
    </row>
    <row r="39" spans="1:7" s="20" customFormat="1" ht="20.25" customHeight="1">
      <c r="A39" s="15" t="s">
        <v>78</v>
      </c>
      <c r="B39" s="16" t="s">
        <v>79</v>
      </c>
      <c r="C39" s="17"/>
      <c r="D39" s="18">
        <f>D40+D41</f>
        <v>11162738395</v>
      </c>
      <c r="E39" s="26">
        <f>E40+E41</f>
        <v>10222092442</v>
      </c>
      <c r="G39" s="50"/>
    </row>
    <row r="40" spans="1:5" s="20" customFormat="1" ht="20.25" customHeight="1">
      <c r="A40" s="21" t="s">
        <v>80</v>
      </c>
      <c r="B40" s="22" t="s">
        <v>81</v>
      </c>
      <c r="C40" s="23"/>
      <c r="D40" s="24">
        <f>BCDSPS!G33</f>
        <v>13588304761</v>
      </c>
      <c r="E40" s="25">
        <f>BCDSPS!C33</f>
        <v>12142831566</v>
      </c>
    </row>
    <row r="41" spans="1:5" s="20" customFormat="1" ht="20.25" customHeight="1">
      <c r="A41" s="21" t="s">
        <v>82</v>
      </c>
      <c r="B41" s="22" t="s">
        <v>83</v>
      </c>
      <c r="C41" s="23"/>
      <c r="D41" s="24">
        <f>-BCDSPS!H43</f>
        <v>-2425566366</v>
      </c>
      <c r="E41" s="25">
        <f>-BCDSPS!D43</f>
        <v>-1920739124</v>
      </c>
    </row>
    <row r="42" spans="1:5" s="20" customFormat="1" ht="20.25" customHeight="1">
      <c r="A42" s="15" t="s">
        <v>84</v>
      </c>
      <c r="B42" s="16" t="s">
        <v>85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80</v>
      </c>
      <c r="B43" s="22" t="s">
        <v>86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82</v>
      </c>
      <c r="B44" s="22" t="s">
        <v>87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88</v>
      </c>
      <c r="B45" s="16" t="s">
        <v>89</v>
      </c>
      <c r="C45" s="17"/>
      <c r="D45" s="18">
        <f>D46+D47</f>
        <v>86730749</v>
      </c>
      <c r="E45" s="26">
        <f>E46+E47</f>
        <v>95557313</v>
      </c>
    </row>
    <row r="46" spans="1:5" s="20" customFormat="1" ht="20.25" customHeight="1">
      <c r="A46" s="21" t="s">
        <v>80</v>
      </c>
      <c r="B46" s="22" t="s">
        <v>90</v>
      </c>
      <c r="C46" s="23"/>
      <c r="D46" s="24">
        <f>BCDSPS!G39</f>
        <v>125252000</v>
      </c>
      <c r="E46" s="25">
        <f>BCDSPS!C39</f>
        <v>125252000</v>
      </c>
    </row>
    <row r="47" spans="1:5" s="20" customFormat="1" ht="20.25" customHeight="1">
      <c r="A47" s="21" t="s">
        <v>82</v>
      </c>
      <c r="B47" s="22" t="s">
        <v>91</v>
      </c>
      <c r="C47" s="23"/>
      <c r="D47" s="24">
        <f>-BCDSPS!H44</f>
        <v>-38521251</v>
      </c>
      <c r="E47" s="25">
        <f>-BCDSPS!D44</f>
        <v>-29694687</v>
      </c>
    </row>
    <row r="48" spans="1:5" s="20" customFormat="1" ht="20.25" customHeight="1">
      <c r="A48" s="21" t="s">
        <v>92</v>
      </c>
      <c r="B48" s="22" t="s">
        <v>93</v>
      </c>
      <c r="C48" s="23"/>
      <c r="D48" s="24"/>
      <c r="E48" s="25"/>
    </row>
    <row r="49" spans="1:5" s="20" customFormat="1" ht="20.25" customHeight="1">
      <c r="A49" s="15" t="s">
        <v>94</v>
      </c>
      <c r="B49" s="16" t="s">
        <v>95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80</v>
      </c>
      <c r="B50" s="22" t="s">
        <v>96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82</v>
      </c>
      <c r="B51" s="22" t="s">
        <v>97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98</v>
      </c>
      <c r="B52" s="16" t="s">
        <v>99</v>
      </c>
      <c r="C52" s="17"/>
      <c r="D52" s="18">
        <v>0</v>
      </c>
      <c r="E52" s="19">
        <v>0</v>
      </c>
    </row>
    <row r="53" spans="1:5" s="20" customFormat="1" ht="20.25" customHeight="1">
      <c r="A53" s="21" t="s">
        <v>100</v>
      </c>
      <c r="B53" s="22" t="s">
        <v>101</v>
      </c>
      <c r="C53" s="23"/>
      <c r="D53" s="24">
        <v>0</v>
      </c>
      <c r="E53" s="25">
        <v>0</v>
      </c>
    </row>
    <row r="54" spans="1:5" s="20" customFormat="1" ht="20.25" customHeight="1">
      <c r="A54" s="21" t="s">
        <v>102</v>
      </c>
      <c r="B54" s="22" t="s">
        <v>103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104</v>
      </c>
      <c r="B55" s="22" t="s">
        <v>105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106</v>
      </c>
      <c r="B56" s="22" t="s">
        <v>107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108</v>
      </c>
      <c r="B57" s="16" t="s">
        <v>109</v>
      </c>
      <c r="C57" s="17"/>
      <c r="D57" s="18">
        <v>0</v>
      </c>
      <c r="E57" s="19">
        <v>0</v>
      </c>
    </row>
    <row r="58" spans="1:5" s="20" customFormat="1" ht="20.25" customHeight="1">
      <c r="A58" s="21" t="s">
        <v>110</v>
      </c>
      <c r="B58" s="22" t="s">
        <v>111</v>
      </c>
      <c r="C58" s="23"/>
      <c r="D58" s="24">
        <v>0</v>
      </c>
      <c r="E58" s="25">
        <v>0</v>
      </c>
    </row>
    <row r="59" spans="1:5" s="20" customFormat="1" ht="20.25" customHeight="1">
      <c r="A59" s="21" t="s">
        <v>112</v>
      </c>
      <c r="B59" s="22" t="s">
        <v>113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114</v>
      </c>
      <c r="B60" s="22" t="s">
        <v>115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116</v>
      </c>
      <c r="B61" s="16" t="s">
        <v>117</v>
      </c>
      <c r="C61" s="17"/>
      <c r="D61" s="18">
        <v>0</v>
      </c>
      <c r="E61" s="19">
        <v>0</v>
      </c>
    </row>
    <row r="62" spans="1:5" s="20" customFormat="1" ht="20.25" customHeight="1">
      <c r="A62" s="15" t="s">
        <v>118</v>
      </c>
      <c r="B62" s="16" t="s">
        <v>119</v>
      </c>
      <c r="C62" s="17"/>
      <c r="D62" s="18">
        <f>D9+D31</f>
        <v>50454373497</v>
      </c>
      <c r="E62" s="19">
        <f>E9+E31</f>
        <v>46186461154</v>
      </c>
    </row>
    <row r="63" spans="1:5" s="20" customFormat="1" ht="20.25" customHeight="1">
      <c r="A63" s="15" t="s">
        <v>120</v>
      </c>
      <c r="B63" s="16"/>
      <c r="C63" s="17"/>
      <c r="D63" s="18">
        <v>0</v>
      </c>
      <c r="E63" s="19">
        <v>0</v>
      </c>
    </row>
    <row r="64" spans="1:5" s="20" customFormat="1" ht="20.25" customHeight="1">
      <c r="A64" s="15" t="s">
        <v>121</v>
      </c>
      <c r="B64" s="16" t="s">
        <v>122</v>
      </c>
      <c r="C64" s="17"/>
      <c r="D64" s="18">
        <f>D65+D77</f>
        <v>20865485824</v>
      </c>
      <c r="E64" s="19">
        <f>E65+E77</f>
        <v>16664286338</v>
      </c>
    </row>
    <row r="65" spans="1:5" s="20" customFormat="1" ht="20.25" customHeight="1">
      <c r="A65" s="15" t="s">
        <v>123</v>
      </c>
      <c r="B65" s="16" t="s">
        <v>124</v>
      </c>
      <c r="C65" s="17"/>
      <c r="D65" s="18">
        <f>SUM(D66:D76)</f>
        <v>20865485824</v>
      </c>
      <c r="E65" s="19">
        <f>SUM(E66:E76)</f>
        <v>16664286338</v>
      </c>
    </row>
    <row r="66" spans="1:5" s="20" customFormat="1" ht="20.25" customHeight="1">
      <c r="A66" s="21" t="s">
        <v>125</v>
      </c>
      <c r="B66" s="22" t="s">
        <v>126</v>
      </c>
      <c r="C66" s="23"/>
      <c r="D66" s="24">
        <f>BCDSPS!H45</f>
        <v>7997315000</v>
      </c>
      <c r="E66" s="25">
        <f>BCDSPS!D45</f>
        <v>4478000000</v>
      </c>
    </row>
    <row r="67" spans="1:5" s="20" customFormat="1" ht="20.25" customHeight="1">
      <c r="A67" s="21" t="s">
        <v>127</v>
      </c>
      <c r="B67" s="22" t="s">
        <v>128</v>
      </c>
      <c r="C67" s="23"/>
      <c r="D67" s="24">
        <f>BCDSPS!H48</f>
        <v>12142151718</v>
      </c>
      <c r="E67" s="25">
        <f>BCDSPS!D48</f>
        <v>7041430649</v>
      </c>
    </row>
    <row r="68" spans="1:5" s="20" customFormat="1" ht="20.25" customHeight="1">
      <c r="A68" s="21" t="s">
        <v>129</v>
      </c>
      <c r="B68" s="22" t="s">
        <v>130</v>
      </c>
      <c r="C68" s="23"/>
      <c r="D68" s="24">
        <f>BCDSPS!H19</f>
        <v>372968000</v>
      </c>
      <c r="E68" s="25">
        <f>BCDSPS!D19</f>
        <v>2803078110</v>
      </c>
    </row>
    <row r="69" spans="1:5" s="20" customFormat="1" ht="20.25" customHeight="1">
      <c r="A69" s="21" t="s">
        <v>131</v>
      </c>
      <c r="B69" s="22" t="s">
        <v>132</v>
      </c>
      <c r="C69" s="23"/>
      <c r="D69" s="24">
        <f>BCDSPS!H49</f>
        <v>86264928</v>
      </c>
      <c r="E69" s="25">
        <f>BCDSPS!D49</f>
        <v>2074829581</v>
      </c>
    </row>
    <row r="70" spans="1:5" s="20" customFormat="1" ht="20.25" customHeight="1">
      <c r="A70" s="21" t="s">
        <v>133</v>
      </c>
      <c r="B70" s="22" t="s">
        <v>134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135</v>
      </c>
      <c r="B71" s="22" t="s">
        <v>136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137</v>
      </c>
      <c r="B72" s="22" t="s">
        <v>138</v>
      </c>
      <c r="C72" s="23"/>
      <c r="D72" s="24">
        <v>0</v>
      </c>
      <c r="E72" s="25">
        <v>0</v>
      </c>
    </row>
    <row r="73" spans="1:5" s="20" customFormat="1" ht="20.25" customHeight="1">
      <c r="A73" s="21" t="s">
        <v>139</v>
      </c>
      <c r="B73" s="22" t="s">
        <v>140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141</v>
      </c>
      <c r="B74" s="22" t="s">
        <v>142</v>
      </c>
      <c r="C74" s="23"/>
      <c r="D74" s="24">
        <f>BCDSPS!H59</f>
        <v>216786178</v>
      </c>
      <c r="E74" s="25">
        <f>BCDSPS!D59</f>
        <v>216947998</v>
      </c>
    </row>
    <row r="75" spans="1:5" s="20" customFormat="1" ht="20.25" customHeight="1">
      <c r="A75" s="21" t="s">
        <v>143</v>
      </c>
      <c r="B75" s="22" t="s">
        <v>144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145</v>
      </c>
      <c r="B76" s="22" t="s">
        <v>146</v>
      </c>
      <c r="C76" s="23"/>
      <c r="D76" s="24">
        <f>BCDSPS!H63</f>
        <v>50000000</v>
      </c>
      <c r="E76" s="25">
        <f>BCDSPS!D63</f>
        <v>50000000</v>
      </c>
    </row>
    <row r="77" spans="1:5" s="20" customFormat="1" ht="20.25" customHeight="1">
      <c r="A77" s="15" t="s">
        <v>147</v>
      </c>
      <c r="B77" s="16" t="s">
        <v>148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149</v>
      </c>
      <c r="B78" s="22" t="s">
        <v>150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151</v>
      </c>
      <c r="B79" s="22" t="s">
        <v>152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153</v>
      </c>
      <c r="B80" s="22" t="s">
        <v>154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155</v>
      </c>
      <c r="B81" s="22" t="s">
        <v>156</v>
      </c>
      <c r="C81" s="23"/>
      <c r="D81" s="24"/>
      <c r="E81" s="25"/>
    </row>
    <row r="82" spans="1:5" s="20" customFormat="1" ht="20.25" customHeight="1">
      <c r="A82" s="21" t="s">
        <v>157</v>
      </c>
      <c r="B82" s="22" t="s">
        <v>158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159</v>
      </c>
      <c r="B83" s="22" t="s">
        <v>160</v>
      </c>
      <c r="C83" s="23"/>
      <c r="D83" s="24">
        <f>BCDSPS!H70</f>
        <v>0</v>
      </c>
      <c r="E83" s="25">
        <f>BCDSPS!D70</f>
        <v>0</v>
      </c>
    </row>
    <row r="84" spans="1:5" s="20" customFormat="1" ht="20.25" customHeight="1">
      <c r="A84" s="21" t="s">
        <v>161</v>
      </c>
      <c r="B84" s="22" t="s">
        <v>162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163</v>
      </c>
      <c r="B85" s="22" t="s">
        <v>164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165</v>
      </c>
      <c r="B86" s="22" t="s">
        <v>166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167</v>
      </c>
      <c r="B87" s="16" t="s">
        <v>168</v>
      </c>
      <c r="C87" s="17"/>
      <c r="D87" s="18">
        <f>D88+D101</f>
        <v>29588887673</v>
      </c>
      <c r="E87" s="19">
        <f>E88+E101</f>
        <v>29522174816</v>
      </c>
    </row>
    <row r="88" spans="1:5" s="20" customFormat="1" ht="20.25" customHeight="1">
      <c r="A88" s="15" t="s">
        <v>169</v>
      </c>
      <c r="B88" s="16" t="s">
        <v>170</v>
      </c>
      <c r="C88" s="17"/>
      <c r="D88" s="18">
        <f>SUM(D89:D100)</f>
        <v>29588887673</v>
      </c>
      <c r="E88" s="19">
        <f>SUM(E89:E100)</f>
        <v>29522174816</v>
      </c>
    </row>
    <row r="89" spans="1:5" s="20" customFormat="1" ht="20.25" customHeight="1">
      <c r="A89" s="21" t="s">
        <v>171</v>
      </c>
      <c r="B89" s="22" t="s">
        <v>172</v>
      </c>
      <c r="C89" s="23"/>
      <c r="D89" s="24">
        <f>BCDSPS!H62</f>
        <v>28750000000</v>
      </c>
      <c r="E89" s="25">
        <f>BCDSPS!D62</f>
        <v>28750000000</v>
      </c>
    </row>
    <row r="90" spans="1:5" s="20" customFormat="1" ht="20.25" customHeight="1">
      <c r="A90" s="21" t="s">
        <v>173</v>
      </c>
      <c r="B90" s="22" t="s">
        <v>174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175</v>
      </c>
      <c r="B91" s="22" t="s">
        <v>176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177</v>
      </c>
      <c r="B92" s="22" t="s">
        <v>178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179</v>
      </c>
      <c r="B93" s="22" t="s">
        <v>180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181</v>
      </c>
      <c r="B94" s="22" t="s">
        <v>182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183</v>
      </c>
      <c r="B95" s="22" t="s">
        <v>184</v>
      </c>
      <c r="C95" s="23"/>
      <c r="D95" s="24">
        <f>BCDSPS!H63</f>
        <v>50000000</v>
      </c>
      <c r="E95" s="25">
        <f>BCDSPS!D63</f>
        <v>50000000</v>
      </c>
    </row>
    <row r="96" spans="1:5" s="20" customFormat="1" ht="20.25" customHeight="1">
      <c r="A96" s="21" t="s">
        <v>185</v>
      </c>
      <c r="B96" s="22" t="s">
        <v>186</v>
      </c>
      <c r="C96" s="23"/>
      <c r="D96" s="24">
        <f>BCDSPS!H64</f>
        <v>50000000</v>
      </c>
      <c r="E96" s="25">
        <f>BCDSPS!D64</f>
        <v>50000000</v>
      </c>
    </row>
    <row r="97" spans="1:5" s="20" customFormat="1" ht="20.25" customHeight="1">
      <c r="A97" s="21" t="s">
        <v>187</v>
      </c>
      <c r="B97" s="22" t="s">
        <v>188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189</v>
      </c>
      <c r="B98" s="22" t="s">
        <v>190</v>
      </c>
      <c r="C98" s="23"/>
      <c r="D98" s="24">
        <f>BCDSPS!H65</f>
        <v>738887673</v>
      </c>
      <c r="E98" s="25">
        <f>BCDSPS!D65</f>
        <v>672174816</v>
      </c>
    </row>
    <row r="99" spans="1:5" s="20" customFormat="1" ht="20.25" customHeight="1">
      <c r="A99" s="21" t="s">
        <v>191</v>
      </c>
      <c r="B99" s="22" t="s">
        <v>192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193</v>
      </c>
      <c r="B100" s="22" t="s">
        <v>194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195</v>
      </c>
      <c r="B101" s="16" t="s">
        <v>196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197</v>
      </c>
      <c r="B102" s="22" t="s">
        <v>198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199</v>
      </c>
      <c r="B103" s="22" t="s">
        <v>200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201</v>
      </c>
      <c r="B104" s="16" t="s">
        <v>202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203</v>
      </c>
      <c r="B105" s="16" t="s">
        <v>204</v>
      </c>
      <c r="C105" s="17"/>
      <c r="D105" s="18">
        <f>D87+D64</f>
        <v>50454373497</v>
      </c>
      <c r="E105" s="19">
        <f>E87+E64</f>
        <v>46186461154</v>
      </c>
      <c r="G105" s="50"/>
    </row>
    <row r="106" spans="1:5" s="20" customFormat="1" ht="20.25" customHeight="1">
      <c r="A106" s="15" t="s">
        <v>205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206</v>
      </c>
      <c r="B107" s="22" t="s">
        <v>207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208</v>
      </c>
      <c r="B108" s="22" t="s">
        <v>209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210</v>
      </c>
      <c r="B109" s="22" t="s">
        <v>211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212</v>
      </c>
      <c r="B110" s="22" t="s">
        <v>213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214</v>
      </c>
      <c r="B111" s="22" t="s">
        <v>215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216</v>
      </c>
      <c r="B112" s="28" t="s">
        <v>217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563</v>
      </c>
      <c r="E113" s="34"/>
      <c r="F113" s="34"/>
    </row>
    <row r="114" spans="1:7" ht="15.75">
      <c r="A114" s="36" t="s">
        <v>218</v>
      </c>
      <c r="B114" s="3" t="s">
        <v>219</v>
      </c>
      <c r="D114" s="3"/>
      <c r="E114" s="39" t="s">
        <v>220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66">
        <f>D105-D62</f>
        <v>0</v>
      </c>
      <c r="E116" s="166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3" t="s">
        <v>537</v>
      </c>
      <c r="B118" s="3" t="s">
        <v>221</v>
      </c>
      <c r="D118" s="40"/>
      <c r="E118" s="40"/>
      <c r="F118" s="41"/>
    </row>
    <row r="119" spans="2:5" ht="15.75">
      <c r="B119" s="42"/>
      <c r="D119" s="159"/>
      <c r="E119" s="159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H24" sqref="H24"/>
    </sheetView>
  </sheetViews>
  <sheetFormatPr defaultColWidth="9.00390625" defaultRowHeight="15.75"/>
  <cols>
    <col min="1" max="1" width="46.50390625" style="43" customWidth="1"/>
    <col min="2" max="2" width="6.00390625" style="7" customWidth="1"/>
    <col min="3" max="3" width="8.125" style="43" customWidth="1"/>
    <col min="4" max="4" width="15.125" style="44" customWidth="1"/>
    <col min="5" max="6" width="15.75390625" style="44" customWidth="1"/>
    <col min="7" max="7" width="16.00390625" style="44" customWidth="1"/>
    <col min="8" max="8" width="13.125" style="43" customWidth="1"/>
    <col min="9" max="9" width="7.50390625" style="43" customWidth="1"/>
    <col min="10" max="16384" width="9.00390625" style="43" customWidth="1"/>
  </cols>
  <sheetData>
    <row r="1" spans="1:8" s="35" customFormat="1" ht="17.25">
      <c r="A1" s="225" t="s">
        <v>222</v>
      </c>
      <c r="B1" s="225"/>
      <c r="C1" s="225"/>
      <c r="E1" s="45" t="s">
        <v>8</v>
      </c>
      <c r="G1" s="45"/>
      <c r="H1" s="46"/>
    </row>
    <row r="2" spans="1:8" s="35" customFormat="1" ht="17.25">
      <c r="A2" s="226" t="s">
        <v>9</v>
      </c>
      <c r="B2" s="226"/>
      <c r="C2" s="226"/>
      <c r="E2" s="45" t="s">
        <v>564</v>
      </c>
      <c r="G2" s="45"/>
      <c r="H2" s="46"/>
    </row>
    <row r="3" spans="1:7" s="35" customFormat="1" ht="15">
      <c r="A3" s="227" t="s">
        <v>10</v>
      </c>
      <c r="B3" s="227"/>
      <c r="C3" s="47"/>
      <c r="E3" s="33"/>
      <c r="F3" s="47"/>
      <c r="G3" s="33"/>
    </row>
    <row r="4" spans="1:7" ht="15.75">
      <c r="A4" s="4"/>
      <c r="B4" s="4"/>
      <c r="C4" s="3"/>
      <c r="E4" s="3" t="s">
        <v>223</v>
      </c>
      <c r="G4" s="3"/>
    </row>
    <row r="5" spans="1:7" s="6" customFormat="1" ht="25.5" customHeight="1">
      <c r="A5" s="218" t="s">
        <v>224</v>
      </c>
      <c r="B5" s="218"/>
      <c r="C5" s="218"/>
      <c r="D5" s="218"/>
      <c r="E5" s="218"/>
      <c r="F5" s="218"/>
      <c r="G5" s="218"/>
    </row>
    <row r="6" spans="2:7" s="6" customFormat="1" ht="12.75" thickBot="1">
      <c r="B6" s="7"/>
      <c r="D6" s="8"/>
      <c r="E6" s="8"/>
      <c r="F6" s="8"/>
      <c r="G6" s="8"/>
    </row>
    <row r="7" spans="1:7" s="14" customFormat="1" ht="71.25" customHeight="1" thickTop="1">
      <c r="A7" s="9" t="s">
        <v>13</v>
      </c>
      <c r="B7" s="10" t="s">
        <v>14</v>
      </c>
      <c r="C7" s="11" t="s">
        <v>15</v>
      </c>
      <c r="D7" s="12" t="s">
        <v>225</v>
      </c>
      <c r="E7" s="12" t="s">
        <v>226</v>
      </c>
      <c r="F7" s="12" t="s">
        <v>227</v>
      </c>
      <c r="G7" s="13" t="s">
        <v>228</v>
      </c>
    </row>
    <row r="8" spans="1:7" s="20" customFormat="1" ht="21.75" customHeight="1">
      <c r="A8" s="21" t="s">
        <v>229</v>
      </c>
      <c r="B8" s="22" t="s">
        <v>207</v>
      </c>
      <c r="C8" s="23"/>
      <c r="D8" s="24">
        <f>F8-40597996175</f>
        <v>23170743442</v>
      </c>
      <c r="E8" s="24">
        <v>24080281432</v>
      </c>
      <c r="F8" s="24">
        <f>BCDSPS!F70</f>
        <v>63768739617</v>
      </c>
      <c r="G8" s="25">
        <v>40277399803</v>
      </c>
    </row>
    <row r="9" spans="1:7" s="20" customFormat="1" ht="21.75" customHeight="1">
      <c r="A9" s="21" t="s">
        <v>230</v>
      </c>
      <c r="B9" s="22" t="s">
        <v>209</v>
      </c>
      <c r="C9" s="23"/>
      <c r="D9" s="24">
        <v>0</v>
      </c>
      <c r="E9" s="24"/>
      <c r="F9" s="24">
        <v>0</v>
      </c>
      <c r="G9" s="25">
        <v>0</v>
      </c>
    </row>
    <row r="10" spans="1:7" s="20" customFormat="1" ht="28.5" customHeight="1">
      <c r="A10" s="48" t="s">
        <v>231</v>
      </c>
      <c r="B10" s="16" t="s">
        <v>232</v>
      </c>
      <c r="C10" s="17"/>
      <c r="D10" s="18">
        <f>D8-D9</f>
        <v>23170743442</v>
      </c>
      <c r="E10" s="18">
        <f>E8-E9</f>
        <v>24080281432</v>
      </c>
      <c r="F10" s="18">
        <f>F8-F9</f>
        <v>63768739617</v>
      </c>
      <c r="G10" s="19">
        <f>G8-G9</f>
        <v>40277399803</v>
      </c>
    </row>
    <row r="11" spans="1:7" s="20" customFormat="1" ht="21.75" customHeight="1">
      <c r="A11" s="49" t="s">
        <v>233</v>
      </c>
      <c r="B11" s="22" t="s">
        <v>234</v>
      </c>
      <c r="C11" s="23"/>
      <c r="D11" s="24">
        <f>BCDSPS!E82-37000877061</f>
        <v>21600409451</v>
      </c>
      <c r="E11" s="24">
        <v>22247211936</v>
      </c>
      <c r="F11" s="24">
        <f>BCDSPS!F82</f>
        <v>58601286512</v>
      </c>
      <c r="G11" s="25">
        <v>36471123941</v>
      </c>
    </row>
    <row r="12" spans="1:8" s="20" customFormat="1" ht="29.25" customHeight="1">
      <c r="A12" s="48" t="s">
        <v>235</v>
      </c>
      <c r="B12" s="16" t="s">
        <v>236</v>
      </c>
      <c r="C12" s="17"/>
      <c r="D12" s="18">
        <f>D10-D11</f>
        <v>1570333991</v>
      </c>
      <c r="E12" s="18">
        <f>E10-E11</f>
        <v>1833069496</v>
      </c>
      <c r="F12" s="18">
        <f>F10-F11</f>
        <v>5167453105</v>
      </c>
      <c r="G12" s="19">
        <f>G10-G11</f>
        <v>3806275862</v>
      </c>
      <c r="H12" s="50"/>
    </row>
    <row r="13" spans="1:7" s="20" customFormat="1" ht="21.75" customHeight="1">
      <c r="A13" s="49" t="s">
        <v>237</v>
      </c>
      <c r="B13" s="22" t="s">
        <v>238</v>
      </c>
      <c r="C13" s="23"/>
      <c r="D13" s="24">
        <f>F13-8618378</f>
        <v>3002235</v>
      </c>
      <c r="E13" s="24">
        <v>3240081</v>
      </c>
      <c r="F13" s="24">
        <f>BCDSPS!F72</f>
        <v>11620613</v>
      </c>
      <c r="G13" s="25">
        <v>13788646</v>
      </c>
    </row>
    <row r="14" spans="1:7" s="20" customFormat="1" ht="21.75" customHeight="1">
      <c r="A14" s="49" t="s">
        <v>239</v>
      </c>
      <c r="B14" s="22" t="s">
        <v>240</v>
      </c>
      <c r="C14" s="23"/>
      <c r="D14" s="24">
        <f>D15+D16</f>
        <v>56248312</v>
      </c>
      <c r="E14" s="24">
        <f>E15</f>
        <v>289463412</v>
      </c>
      <c r="F14" s="24">
        <f>F15</f>
        <v>619964782</v>
      </c>
      <c r="G14" s="25">
        <f>G15+G16</f>
        <v>767812211</v>
      </c>
    </row>
    <row r="15" spans="1:7" s="20" customFormat="1" ht="21.75" customHeight="1">
      <c r="A15" s="49" t="s">
        <v>241</v>
      </c>
      <c r="B15" s="22" t="s">
        <v>242</v>
      </c>
      <c r="C15" s="23"/>
      <c r="D15" s="24">
        <f>F15-563716470</f>
        <v>56248312</v>
      </c>
      <c r="E15" s="24">
        <v>289463412</v>
      </c>
      <c r="F15" s="24">
        <f>BCDSPS!F84</f>
        <v>619964782</v>
      </c>
      <c r="G15" s="25">
        <v>767812211</v>
      </c>
    </row>
    <row r="16" spans="1:7" s="20" customFormat="1" ht="21.75" customHeight="1">
      <c r="A16" s="49" t="s">
        <v>243</v>
      </c>
      <c r="B16" s="22" t="s">
        <v>244</v>
      </c>
      <c r="C16" s="23"/>
      <c r="D16" s="24">
        <v>0</v>
      </c>
      <c r="E16" s="24">
        <v>0</v>
      </c>
      <c r="F16" s="24"/>
      <c r="G16" s="25"/>
    </row>
    <row r="17" spans="1:7" s="20" customFormat="1" ht="21.75" customHeight="1">
      <c r="A17" s="49" t="s">
        <v>245</v>
      </c>
      <c r="B17" s="22" t="s">
        <v>246</v>
      </c>
      <c r="C17" s="23"/>
      <c r="D17" s="24">
        <f>F17-2850212725</f>
        <v>1485911019</v>
      </c>
      <c r="E17" s="24">
        <v>1487958409</v>
      </c>
      <c r="F17" s="24">
        <f>BCDSPS!F86-BCDSPS!E25</f>
        <v>4336123744</v>
      </c>
      <c r="G17" s="25">
        <v>2669610586</v>
      </c>
    </row>
    <row r="18" spans="1:8" s="20" customFormat="1" ht="39.75" customHeight="1">
      <c r="A18" s="48" t="s">
        <v>247</v>
      </c>
      <c r="B18" s="16" t="s">
        <v>248</v>
      </c>
      <c r="C18" s="17"/>
      <c r="D18" s="18">
        <f>D12+D13-D14-D17</f>
        <v>31176895</v>
      </c>
      <c r="E18" s="18">
        <f>E12+E13-E14-E17</f>
        <v>58887756</v>
      </c>
      <c r="F18" s="18">
        <f>F12+F13-F14-F17</f>
        <v>222985192</v>
      </c>
      <c r="G18" s="19">
        <f>G12+G13-G14-G17</f>
        <v>382641711</v>
      </c>
      <c r="H18" s="50"/>
    </row>
    <row r="19" spans="1:7" s="20" customFormat="1" ht="21.75" customHeight="1">
      <c r="A19" s="49" t="s">
        <v>249</v>
      </c>
      <c r="B19" s="22" t="s">
        <v>250</v>
      </c>
      <c r="C19" s="23"/>
      <c r="D19" s="24">
        <f>F19</f>
        <v>10250</v>
      </c>
      <c r="E19" s="24"/>
      <c r="F19" s="24">
        <v>10250</v>
      </c>
      <c r="G19" s="25">
        <v>264624511</v>
      </c>
    </row>
    <row r="20" spans="1:9" s="20" customFormat="1" ht="21.75" customHeight="1">
      <c r="A20" s="49" t="s">
        <v>251</v>
      </c>
      <c r="B20" s="22" t="s">
        <v>252</v>
      </c>
      <c r="C20" s="23"/>
      <c r="D20" s="24">
        <v>121861</v>
      </c>
      <c r="E20" s="24"/>
      <c r="F20" s="24">
        <f>24542174</f>
        <v>24542174</v>
      </c>
      <c r="G20" s="25">
        <v>526050283</v>
      </c>
      <c r="H20" s="200">
        <v>45510094</v>
      </c>
      <c r="I20" s="199" t="s">
        <v>565</v>
      </c>
    </row>
    <row r="21" spans="1:9" s="20" customFormat="1" ht="21.75" customHeight="1">
      <c r="A21" s="48" t="s">
        <v>253</v>
      </c>
      <c r="B21" s="16" t="s">
        <v>254</v>
      </c>
      <c r="C21" s="17"/>
      <c r="D21" s="18">
        <f>D19-D20</f>
        <v>-111611</v>
      </c>
      <c r="E21" s="18">
        <f>E19-E20</f>
        <v>0</v>
      </c>
      <c r="F21" s="18">
        <f>F19-F20</f>
        <v>-24531924</v>
      </c>
      <c r="G21" s="19">
        <f>G19-G20</f>
        <v>-261425772</v>
      </c>
      <c r="H21" s="54">
        <v>36617000</v>
      </c>
      <c r="I21" s="199" t="s">
        <v>567</v>
      </c>
    </row>
    <row r="22" spans="1:8" s="20" customFormat="1" ht="21.75" customHeight="1">
      <c r="A22" s="49" t="s">
        <v>255</v>
      </c>
      <c r="B22" s="22" t="s">
        <v>256</v>
      </c>
      <c r="C22" s="23"/>
      <c r="D22" s="24">
        <v>0</v>
      </c>
      <c r="E22" s="24">
        <v>0</v>
      </c>
      <c r="F22" s="24">
        <v>0</v>
      </c>
      <c r="G22" s="25">
        <v>0</v>
      </c>
      <c r="H22" s="50">
        <f>H21+H20</f>
        <v>82127094</v>
      </c>
    </row>
    <row r="23" spans="1:8" s="20" customFormat="1" ht="21.75" customHeight="1">
      <c r="A23" s="48" t="s">
        <v>257</v>
      </c>
      <c r="B23" s="16" t="s">
        <v>258</v>
      </c>
      <c r="C23" s="17"/>
      <c r="D23" s="18">
        <f>D18+D21</f>
        <v>31065284</v>
      </c>
      <c r="E23" s="18">
        <f>E18+E21</f>
        <v>58887756</v>
      </c>
      <c r="F23" s="18">
        <f>F18+F21</f>
        <v>198453268</v>
      </c>
      <c r="G23" s="19">
        <f>G18+G21</f>
        <v>121215939</v>
      </c>
      <c r="H23" s="50">
        <f>F26-H22</f>
        <v>66712857</v>
      </c>
    </row>
    <row r="24" spans="1:8" s="20" customFormat="1" ht="21.75" customHeight="1">
      <c r="A24" s="49" t="s">
        <v>259</v>
      </c>
      <c r="B24" s="22" t="s">
        <v>260</v>
      </c>
      <c r="C24" s="23"/>
      <c r="D24" s="24">
        <f>D23*25%</f>
        <v>7766321</v>
      </c>
      <c r="E24" s="24">
        <v>7555387</v>
      </c>
      <c r="F24" s="24">
        <v>49613317</v>
      </c>
      <c r="G24" s="24">
        <v>21212789</v>
      </c>
      <c r="H24" s="50"/>
    </row>
    <row r="25" spans="1:7" s="20" customFormat="1" ht="21.75" customHeight="1">
      <c r="A25" s="49" t="s">
        <v>261</v>
      </c>
      <c r="B25" s="22" t="s">
        <v>262</v>
      </c>
      <c r="C25" s="23"/>
      <c r="D25" s="24">
        <v>0</v>
      </c>
      <c r="E25" s="24">
        <v>0</v>
      </c>
      <c r="F25" s="24">
        <v>0</v>
      </c>
      <c r="G25" s="25">
        <v>0</v>
      </c>
    </row>
    <row r="26" spans="1:8" s="20" customFormat="1" ht="37.5" customHeight="1">
      <c r="A26" s="48" t="s">
        <v>263</v>
      </c>
      <c r="B26" s="16" t="s">
        <v>264</v>
      </c>
      <c r="C26" s="17"/>
      <c r="D26" s="18">
        <f>D23-D24</f>
        <v>23298963</v>
      </c>
      <c r="E26" s="51">
        <f>E23-E24</f>
        <v>51332369</v>
      </c>
      <c r="F26" s="51">
        <f>F23-F24</f>
        <v>148839951</v>
      </c>
      <c r="G26" s="26">
        <f>G23-G24</f>
        <v>100003150</v>
      </c>
      <c r="H26" s="50"/>
    </row>
    <row r="27" spans="1:7" s="20" customFormat="1" ht="21.75" customHeight="1">
      <c r="A27" s="49" t="s">
        <v>265</v>
      </c>
      <c r="B27" s="22" t="s">
        <v>266</v>
      </c>
      <c r="C27" s="23"/>
      <c r="D27" s="24">
        <v>0</v>
      </c>
      <c r="E27" s="24">
        <v>0</v>
      </c>
      <c r="F27" s="24"/>
      <c r="G27" s="25">
        <v>0</v>
      </c>
    </row>
    <row r="28" spans="1:7" s="20" customFormat="1" ht="21.75" customHeight="1">
      <c r="A28" s="49" t="s">
        <v>267</v>
      </c>
      <c r="B28" s="22" t="s">
        <v>268</v>
      </c>
      <c r="C28" s="23"/>
      <c r="D28" s="24">
        <v>0</v>
      </c>
      <c r="E28" s="24">
        <v>0</v>
      </c>
      <c r="F28" s="24">
        <v>0</v>
      </c>
      <c r="G28" s="25">
        <v>0</v>
      </c>
    </row>
    <row r="29" spans="1:7" s="20" customFormat="1" ht="21.75" customHeight="1" thickBot="1">
      <c r="A29" s="52" t="s">
        <v>269</v>
      </c>
      <c r="B29" s="28" t="s">
        <v>270</v>
      </c>
      <c r="C29" s="29"/>
      <c r="D29" s="30">
        <v>0</v>
      </c>
      <c r="E29" s="30">
        <v>0</v>
      </c>
      <c r="F29" s="30">
        <v>0</v>
      </c>
      <c r="G29" s="31">
        <v>0</v>
      </c>
    </row>
    <row r="30" spans="2:7" s="20" customFormat="1" ht="15.75" thickTop="1">
      <c r="B30" s="53"/>
      <c r="D30" s="54"/>
      <c r="E30" s="54"/>
      <c r="F30" s="54"/>
      <c r="G30" s="54"/>
    </row>
    <row r="31" spans="1:7" s="35" customFormat="1" ht="15">
      <c r="A31" s="32"/>
      <c r="B31" s="33"/>
      <c r="C31" s="55"/>
      <c r="D31" s="34"/>
      <c r="E31" s="224" t="s">
        <v>563</v>
      </c>
      <c r="F31" s="224"/>
      <c r="G31" s="224"/>
    </row>
    <row r="32" spans="1:8" ht="15.75">
      <c r="A32" s="36"/>
      <c r="B32" s="4"/>
      <c r="C32" s="37"/>
      <c r="D32" s="34"/>
      <c r="E32" s="34"/>
      <c r="F32" s="38"/>
      <c r="G32" s="38"/>
      <c r="H32" s="38"/>
    </row>
    <row r="33" spans="1:8" ht="15.75">
      <c r="A33" s="36" t="s">
        <v>218</v>
      </c>
      <c r="B33" s="3" t="s">
        <v>219</v>
      </c>
      <c r="D33" s="3"/>
      <c r="E33" s="40"/>
      <c r="F33" s="39" t="s">
        <v>220</v>
      </c>
      <c r="G33" s="39"/>
      <c r="H33" s="39"/>
    </row>
    <row r="34" spans="1:6" ht="15.75">
      <c r="A34" s="36"/>
      <c r="B34" s="4"/>
      <c r="C34" s="37"/>
      <c r="D34" s="40"/>
      <c r="E34" s="40"/>
      <c r="F34" s="41"/>
    </row>
    <row r="35" spans="1:6" ht="15.75">
      <c r="A35" s="36"/>
      <c r="B35" s="4"/>
      <c r="C35" s="37"/>
      <c r="D35" s="40"/>
      <c r="E35" s="40"/>
      <c r="F35" s="158"/>
    </row>
    <row r="36" spans="1:6" ht="15.75">
      <c r="A36" s="36"/>
      <c r="B36" s="4"/>
      <c r="C36" s="37"/>
      <c r="D36" s="40"/>
      <c r="E36" s="40"/>
      <c r="F36" s="41"/>
    </row>
    <row r="37" spans="1:5" ht="15.75">
      <c r="A37" s="36"/>
      <c r="B37" s="4"/>
      <c r="C37" s="37"/>
      <c r="D37" s="40"/>
      <c r="E37" s="40"/>
    </row>
    <row r="38" spans="1:6" ht="15.75">
      <c r="A38" s="163" t="s">
        <v>537</v>
      </c>
      <c r="B38" s="3" t="s">
        <v>221</v>
      </c>
      <c r="D38" s="40"/>
      <c r="E38" s="40"/>
      <c r="F38" s="158"/>
    </row>
    <row r="39" spans="2:6" ht="15.75">
      <c r="B39" s="42"/>
      <c r="F39" s="159"/>
    </row>
  </sheetData>
  <sheetProtection/>
  <mergeCells count="5">
    <mergeCell ref="E31:G31"/>
    <mergeCell ref="A1:C1"/>
    <mergeCell ref="A2:C2"/>
    <mergeCell ref="A3:B3"/>
    <mergeCell ref="A5:G5"/>
  </mergeCells>
  <printOptions/>
  <pageMargins left="0.54" right="0.66" top="0.67" bottom="0.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63">
      <selection activeCell="F120" sqref="F120"/>
    </sheetView>
  </sheetViews>
  <sheetFormatPr defaultColWidth="9.00390625" defaultRowHeight="15.75"/>
  <cols>
    <col min="1" max="1" width="3.625" style="0" customWidth="1"/>
    <col min="2" max="2" width="20.875" style="0" customWidth="1"/>
    <col min="3" max="3" width="11.75390625" style="134" customWidth="1"/>
    <col min="4" max="4" width="6.25390625" style="134" customWidth="1"/>
    <col min="5" max="5" width="9.75390625" style="134" customWidth="1"/>
    <col min="6" max="6" width="11.125" style="134" customWidth="1"/>
    <col min="7" max="7" width="10.50390625" style="135" customWidth="1"/>
    <col min="8" max="8" width="12.50390625" style="135" customWidth="1"/>
    <col min="9" max="9" width="14.75390625" style="0" bestFit="1" customWidth="1"/>
    <col min="11" max="11" width="7.125" style="0" customWidth="1"/>
    <col min="12" max="12" width="7.00390625" style="0" customWidth="1"/>
  </cols>
  <sheetData>
    <row r="1" spans="1:8" s="60" customFormat="1" ht="15.75">
      <c r="A1" s="56" t="s">
        <v>7</v>
      </c>
      <c r="B1" s="57"/>
      <c r="C1" s="57"/>
      <c r="D1" s="57"/>
      <c r="E1" s="58"/>
      <c r="F1" s="309" t="s">
        <v>8</v>
      </c>
      <c r="G1" s="309"/>
      <c r="H1" s="309"/>
    </row>
    <row r="2" spans="1:8" s="60" customFormat="1" ht="15.75">
      <c r="A2" s="61" t="s">
        <v>9</v>
      </c>
      <c r="B2" s="61"/>
      <c r="C2" s="57"/>
      <c r="D2" s="57"/>
      <c r="E2" s="62"/>
      <c r="F2" s="310" t="s">
        <v>562</v>
      </c>
      <c r="G2" s="309"/>
      <c r="H2" s="309"/>
    </row>
    <row r="3" spans="1:8" s="60" customFormat="1" ht="15.75">
      <c r="A3" s="61" t="s">
        <v>10</v>
      </c>
      <c r="B3" s="61"/>
      <c r="C3" s="63"/>
      <c r="D3" s="64"/>
      <c r="E3" s="62"/>
      <c r="F3" s="62"/>
      <c r="G3" s="62"/>
      <c r="H3" s="62"/>
    </row>
    <row r="4" spans="1:8" s="60" customFormat="1" ht="15.75">
      <c r="A4" s="62"/>
      <c r="B4" s="62"/>
      <c r="C4" s="311"/>
      <c r="D4" s="311"/>
      <c r="E4" s="62"/>
      <c r="F4" s="62"/>
      <c r="G4" s="311"/>
      <c r="H4" s="311"/>
    </row>
    <row r="5" spans="2:8" ht="21.75">
      <c r="B5" s="312" t="s">
        <v>271</v>
      </c>
      <c r="C5" s="312"/>
      <c r="D5" s="312"/>
      <c r="E5" s="312"/>
      <c r="F5" s="312"/>
      <c r="G5" s="312"/>
      <c r="H5" s="312"/>
    </row>
    <row r="6" spans="2:8" ht="21.75">
      <c r="B6" s="313" t="s">
        <v>552</v>
      </c>
      <c r="C6" s="313"/>
      <c r="D6" s="313"/>
      <c r="E6" s="313"/>
      <c r="F6" s="313"/>
      <c r="G6" s="313"/>
      <c r="H6" s="313"/>
    </row>
    <row r="7" spans="2:8" s="65" customFormat="1" ht="19.5" customHeight="1">
      <c r="B7" s="66" t="s">
        <v>272</v>
      </c>
      <c r="C7" s="67"/>
      <c r="D7" s="67"/>
      <c r="E7" s="67"/>
      <c r="F7" s="67"/>
      <c r="G7" s="68"/>
      <c r="H7" s="68"/>
    </row>
    <row r="8" spans="3:11" s="65" customFormat="1" ht="19.5" customHeight="1">
      <c r="C8" s="67"/>
      <c r="D8" s="67"/>
      <c r="E8" s="67"/>
      <c r="F8" s="239" t="s">
        <v>273</v>
      </c>
      <c r="G8" s="239"/>
      <c r="H8" s="239"/>
      <c r="I8" s="314"/>
      <c r="J8" s="314"/>
      <c r="K8" s="314"/>
    </row>
    <row r="9" spans="2:11" s="65" customFormat="1" ht="19.5" customHeight="1">
      <c r="B9" s="306" t="s">
        <v>274</v>
      </c>
      <c r="C9" s="306"/>
      <c r="D9" s="306"/>
      <c r="E9" s="307" t="s">
        <v>449</v>
      </c>
      <c r="F9" s="307"/>
      <c r="G9" s="308" t="s">
        <v>275</v>
      </c>
      <c r="H9" s="308"/>
      <c r="I9" s="69"/>
      <c r="J9" s="69"/>
      <c r="K9" s="69"/>
    </row>
    <row r="10" spans="2:11" s="65" customFormat="1" ht="19.5" customHeight="1">
      <c r="B10" s="265" t="s">
        <v>276</v>
      </c>
      <c r="C10" s="265"/>
      <c r="D10" s="265"/>
      <c r="E10" s="272">
        <f>BCDSPS!C10</f>
        <v>37137028</v>
      </c>
      <c r="F10" s="272"/>
      <c r="G10" s="273">
        <f>BCDSPS!G10</f>
        <v>96810053</v>
      </c>
      <c r="H10" s="273"/>
      <c r="I10" s="71"/>
      <c r="J10" s="69"/>
      <c r="K10" s="69"/>
    </row>
    <row r="11" spans="2:11" s="65" customFormat="1" ht="19.5" customHeight="1">
      <c r="B11" s="265" t="s">
        <v>277</v>
      </c>
      <c r="C11" s="265"/>
      <c r="D11" s="265"/>
      <c r="E11" s="272">
        <f>BCDSPS!C12</f>
        <v>1107997514</v>
      </c>
      <c r="F11" s="272"/>
      <c r="G11" s="273">
        <f>BCDSPS!G12</f>
        <v>3173938555</v>
      </c>
      <c r="H11" s="273"/>
      <c r="I11" s="69"/>
      <c r="J11" s="69"/>
      <c r="K11" s="69"/>
    </row>
    <row r="12" spans="2:11" s="65" customFormat="1" ht="19.5" customHeight="1">
      <c r="B12" s="265" t="s">
        <v>278</v>
      </c>
      <c r="C12" s="265"/>
      <c r="D12" s="265"/>
      <c r="E12" s="272"/>
      <c r="F12" s="272"/>
      <c r="G12" s="273"/>
      <c r="H12" s="273"/>
      <c r="I12" s="69"/>
      <c r="J12" s="69"/>
      <c r="K12" s="69"/>
    </row>
    <row r="13" spans="2:8" s="65" customFormat="1" ht="19.5" customHeight="1">
      <c r="B13" s="269" t="s">
        <v>279</v>
      </c>
      <c r="C13" s="269"/>
      <c r="D13" s="269"/>
      <c r="E13" s="272">
        <f>E10+E11</f>
        <v>1145134542</v>
      </c>
      <c r="F13" s="272"/>
      <c r="G13" s="273">
        <f>G10+G11</f>
        <v>3270748608</v>
      </c>
      <c r="H13" s="273"/>
    </row>
    <row r="14" spans="2:8" s="65" customFormat="1" ht="19.5" customHeight="1">
      <c r="B14" s="306" t="s">
        <v>280</v>
      </c>
      <c r="C14" s="306"/>
      <c r="D14" s="306"/>
      <c r="E14" s="307" t="s">
        <v>449</v>
      </c>
      <c r="F14" s="307"/>
      <c r="G14" s="308" t="s">
        <v>275</v>
      </c>
      <c r="H14" s="308"/>
    </row>
    <row r="15" spans="2:9" s="65" customFormat="1" ht="19.5" customHeight="1">
      <c r="B15" s="265" t="s">
        <v>281</v>
      </c>
      <c r="C15" s="265"/>
      <c r="D15" s="265"/>
      <c r="E15" s="272">
        <f>BCDSPS!C27</f>
        <v>12214361210</v>
      </c>
      <c r="F15" s="272"/>
      <c r="G15" s="273">
        <f>BCDSPS!G27</f>
        <v>18101918632</v>
      </c>
      <c r="H15" s="273"/>
      <c r="I15" s="72"/>
    </row>
    <row r="16" spans="2:9" s="65" customFormat="1" ht="19.5" customHeight="1">
      <c r="B16" s="265" t="s">
        <v>282</v>
      </c>
      <c r="C16" s="265"/>
      <c r="D16" s="265"/>
      <c r="E16" s="272">
        <f>BCDSPS!C29</f>
        <v>37779164</v>
      </c>
      <c r="F16" s="272"/>
      <c r="G16" s="273">
        <f>BCDSPS!G29</f>
        <v>133636932</v>
      </c>
      <c r="H16" s="273"/>
      <c r="I16" s="72"/>
    </row>
    <row r="17" spans="2:9" s="65" customFormat="1" ht="19.5" customHeight="1">
      <c r="B17" s="265" t="s">
        <v>283</v>
      </c>
      <c r="C17" s="265"/>
      <c r="D17" s="265"/>
      <c r="E17" s="272">
        <f>BCDSPS!C31</f>
        <v>9119580340</v>
      </c>
      <c r="F17" s="272"/>
      <c r="G17" s="273">
        <f>BCDSPS!G31</f>
        <v>3626594073</v>
      </c>
      <c r="H17" s="273"/>
      <c r="I17" s="72"/>
    </row>
    <row r="18" spans="2:9" s="65" customFormat="1" ht="19.5" customHeight="1">
      <c r="B18" s="265" t="s">
        <v>284</v>
      </c>
      <c r="C18" s="265"/>
      <c r="D18" s="265"/>
      <c r="E18" s="272"/>
      <c r="F18" s="272"/>
      <c r="G18" s="273"/>
      <c r="H18" s="273"/>
      <c r="I18" s="72"/>
    </row>
    <row r="19" spans="2:9" s="65" customFormat="1" ht="19.5" customHeight="1">
      <c r="B19" s="265" t="s">
        <v>285</v>
      </c>
      <c r="C19" s="265"/>
      <c r="D19" s="265"/>
      <c r="E19" s="272">
        <f>'[1]Sheet1'!C38</f>
        <v>0</v>
      </c>
      <c r="F19" s="272"/>
      <c r="G19" s="273"/>
      <c r="H19" s="273"/>
      <c r="I19" s="72"/>
    </row>
    <row r="20" spans="2:8" s="65" customFormat="1" ht="19.5" customHeight="1">
      <c r="B20" s="265" t="s">
        <v>286</v>
      </c>
      <c r="C20" s="265"/>
      <c r="D20" s="265"/>
      <c r="E20" s="272"/>
      <c r="F20" s="272"/>
      <c r="G20" s="273"/>
      <c r="H20" s="273"/>
    </row>
    <row r="21" spans="2:8" s="65" customFormat="1" ht="19.5" customHeight="1">
      <c r="B21" s="269" t="s">
        <v>279</v>
      </c>
      <c r="C21" s="269"/>
      <c r="D21" s="269"/>
      <c r="E21" s="272">
        <f>SUM(E15:F20)</f>
        <v>21371720714</v>
      </c>
      <c r="F21" s="272"/>
      <c r="G21" s="273">
        <f>SUM(G15:H20)</f>
        <v>21862149637</v>
      </c>
      <c r="H21" s="273"/>
    </row>
    <row r="22" spans="2:8" s="65" customFormat="1" ht="19.5" customHeight="1">
      <c r="B22" s="73" t="s">
        <v>287</v>
      </c>
      <c r="C22" s="67"/>
      <c r="D22" s="67"/>
      <c r="E22" s="67"/>
      <c r="F22" s="67"/>
      <c r="G22" s="68"/>
      <c r="H22" s="68"/>
    </row>
    <row r="23" spans="2:8" s="65" customFormat="1" ht="19.5" customHeight="1">
      <c r="B23" s="65" t="s">
        <v>288</v>
      </c>
      <c r="C23" s="67"/>
      <c r="D23" s="67"/>
      <c r="E23" s="67"/>
      <c r="F23" s="67"/>
      <c r="G23" s="68"/>
      <c r="H23" s="68"/>
    </row>
    <row r="24" spans="2:8" s="65" customFormat="1" ht="19.5" customHeight="1">
      <c r="B24" s="303" t="s">
        <v>289</v>
      </c>
      <c r="C24" s="304" t="s">
        <v>538</v>
      </c>
      <c r="D24" s="304" t="s">
        <v>290</v>
      </c>
      <c r="E24" s="304"/>
      <c r="F24" s="304" t="s">
        <v>291</v>
      </c>
      <c r="G24" s="305" t="s">
        <v>292</v>
      </c>
      <c r="H24" s="305" t="s">
        <v>293</v>
      </c>
    </row>
    <row r="25" spans="2:8" s="65" customFormat="1" ht="19.5" customHeight="1">
      <c r="B25" s="303"/>
      <c r="C25" s="304"/>
      <c r="D25" s="304"/>
      <c r="E25" s="304"/>
      <c r="F25" s="304"/>
      <c r="G25" s="305"/>
      <c r="H25" s="305"/>
    </row>
    <row r="26" spans="2:8" s="65" customFormat="1" ht="19.5" customHeight="1">
      <c r="B26" s="303"/>
      <c r="C26" s="304"/>
      <c r="D26" s="304"/>
      <c r="E26" s="304"/>
      <c r="F26" s="304"/>
      <c r="G26" s="305"/>
      <c r="H26" s="305"/>
    </row>
    <row r="27" spans="2:8" s="65" customFormat="1" ht="19.5" customHeight="1">
      <c r="B27" s="76" t="s">
        <v>294</v>
      </c>
      <c r="C27" s="77"/>
      <c r="D27" s="234"/>
      <c r="E27" s="234"/>
      <c r="F27" s="77"/>
      <c r="G27" s="78"/>
      <c r="H27" s="79"/>
    </row>
    <row r="28" spans="2:8" s="65" customFormat="1" ht="19.5" customHeight="1">
      <c r="B28" s="80" t="s">
        <v>450</v>
      </c>
      <c r="C28" s="171">
        <v>8453597914</v>
      </c>
      <c r="D28" s="270">
        <v>1408845238</v>
      </c>
      <c r="E28" s="270"/>
      <c r="F28" s="171">
        <v>2024700000</v>
      </c>
      <c r="G28" s="172">
        <v>255688414</v>
      </c>
      <c r="H28" s="172">
        <f>SUM(C28:G28)</f>
        <v>12142831566</v>
      </c>
    </row>
    <row r="29" spans="2:8" s="65" customFormat="1" ht="19.5" customHeight="1">
      <c r="B29" s="80" t="s">
        <v>455</v>
      </c>
      <c r="C29" s="81">
        <f>BCDSPS!E35</f>
        <v>1681656770</v>
      </c>
      <c r="D29" s="272"/>
      <c r="E29" s="272"/>
      <c r="F29" s="81"/>
      <c r="G29" s="82"/>
      <c r="H29" s="82">
        <f>SUM(C29:G29)</f>
        <v>1681656770</v>
      </c>
    </row>
    <row r="30" spans="2:8" s="65" customFormat="1" ht="19.5" customHeight="1">
      <c r="B30" s="83" t="s">
        <v>295</v>
      </c>
      <c r="C30" s="81"/>
      <c r="D30" s="272"/>
      <c r="E30" s="272"/>
      <c r="F30" s="81"/>
      <c r="G30" s="82"/>
      <c r="H30" s="82">
        <f>SUM(C30:G30)</f>
        <v>0</v>
      </c>
    </row>
    <row r="31" spans="2:8" s="65" customFormat="1" ht="19.5" customHeight="1">
      <c r="B31" s="83" t="s">
        <v>296</v>
      </c>
      <c r="C31" s="81"/>
      <c r="D31" s="274"/>
      <c r="E31" s="275"/>
      <c r="F31" s="81"/>
      <c r="G31" s="82"/>
      <c r="H31" s="82">
        <f>C31</f>
        <v>0</v>
      </c>
    </row>
    <row r="32" spans="2:8" s="65" customFormat="1" ht="19.5" customHeight="1">
      <c r="B32" s="83" t="s">
        <v>297</v>
      </c>
      <c r="C32" s="81">
        <f>BCDSPS!E37</f>
        <v>0</v>
      </c>
      <c r="D32" s="272"/>
      <c r="E32" s="272"/>
      <c r="F32" s="70"/>
      <c r="G32" s="82"/>
      <c r="H32" s="82">
        <f>C32</f>
        <v>0</v>
      </c>
    </row>
    <row r="33" spans="2:8" s="65" customFormat="1" ht="19.5" customHeight="1">
      <c r="B33" s="80" t="s">
        <v>456</v>
      </c>
      <c r="C33" s="81"/>
      <c r="D33" s="272"/>
      <c r="E33" s="272"/>
      <c r="F33" s="70">
        <v>236183575</v>
      </c>
      <c r="G33" s="82"/>
      <c r="H33" s="82">
        <f>F33</f>
        <v>236183575</v>
      </c>
    </row>
    <row r="34" spans="2:8" s="65" customFormat="1" ht="19.5" customHeight="1">
      <c r="B34" s="83" t="s">
        <v>298</v>
      </c>
      <c r="C34" s="81"/>
      <c r="D34" s="272"/>
      <c r="E34" s="272"/>
      <c r="F34" s="81"/>
      <c r="G34" s="82"/>
      <c r="H34" s="82"/>
    </row>
    <row r="35" spans="2:9" s="65" customFormat="1" ht="19.5" customHeight="1">
      <c r="B35" s="83" t="s">
        <v>557</v>
      </c>
      <c r="C35" s="81"/>
      <c r="D35" s="272"/>
      <c r="E35" s="272"/>
      <c r="F35" s="81">
        <f>BCDSPS!F36</f>
        <v>0</v>
      </c>
      <c r="G35" s="82"/>
      <c r="H35" s="82">
        <f>F35</f>
        <v>0</v>
      </c>
      <c r="I35" s="72"/>
    </row>
    <row r="36" spans="2:8" s="65" customFormat="1" ht="19.5" customHeight="1">
      <c r="B36" s="83" t="s">
        <v>299</v>
      </c>
      <c r="C36" s="81">
        <f>C31</f>
        <v>0</v>
      </c>
      <c r="D36" s="272"/>
      <c r="E36" s="272"/>
      <c r="F36" s="81"/>
      <c r="G36" s="82"/>
      <c r="H36" s="82">
        <f>SUM(C36:G36)</f>
        <v>0</v>
      </c>
    </row>
    <row r="37" spans="2:8" s="65" customFormat="1" ht="19.5" customHeight="1">
      <c r="B37" s="83" t="s">
        <v>300</v>
      </c>
      <c r="C37" s="81"/>
      <c r="D37" s="272"/>
      <c r="E37" s="272"/>
      <c r="F37" s="81"/>
      <c r="G37" s="82"/>
      <c r="H37" s="82"/>
    </row>
    <row r="38" spans="2:8" s="65" customFormat="1" ht="19.5" customHeight="1">
      <c r="B38" s="80" t="s">
        <v>6</v>
      </c>
      <c r="C38" s="173">
        <f>C28+C29-C36</f>
        <v>10135254684</v>
      </c>
      <c r="D38" s="270">
        <f>D28+D29-D34</f>
        <v>1408845238</v>
      </c>
      <c r="E38" s="270"/>
      <c r="F38" s="171">
        <f>F28-F33</f>
        <v>1788516425</v>
      </c>
      <c r="G38" s="172">
        <f>G28+G29</f>
        <v>255688414</v>
      </c>
      <c r="H38" s="172">
        <f>SUM(C38:G38)</f>
        <v>13588304761</v>
      </c>
    </row>
    <row r="39" spans="2:8" s="65" customFormat="1" ht="33" customHeight="1">
      <c r="B39" s="85" t="s">
        <v>301</v>
      </c>
      <c r="C39" s="81"/>
      <c r="D39" s="272"/>
      <c r="E39" s="272"/>
      <c r="F39" s="81"/>
      <c r="G39" s="81"/>
      <c r="H39" s="82"/>
    </row>
    <row r="40" spans="2:8" s="65" customFormat="1" ht="19.5" customHeight="1">
      <c r="B40" s="80" t="s">
        <v>451</v>
      </c>
      <c r="C40" s="81">
        <v>427366057</v>
      </c>
      <c r="D40" s="272">
        <v>500568949</v>
      </c>
      <c r="E40" s="272"/>
      <c r="F40" s="81">
        <v>868909245</v>
      </c>
      <c r="G40" s="82">
        <v>123894874</v>
      </c>
      <c r="H40" s="82">
        <f>C40+D40+F40+G40</f>
        <v>1920739125</v>
      </c>
    </row>
    <row r="41" spans="2:9" s="65" customFormat="1" ht="19.5" customHeight="1">
      <c r="B41" s="80" t="s">
        <v>457</v>
      </c>
      <c r="C41" s="81">
        <f>34410846+73219208+53790027+70606596</f>
        <v>232026677</v>
      </c>
      <c r="D41" s="272">
        <f>44854125+64804287+54829206+54829206</f>
        <v>219316824</v>
      </c>
      <c r="E41" s="272"/>
      <c r="F41" s="81">
        <f>33838359+41117700+24708852+24708852</f>
        <v>124373763</v>
      </c>
      <c r="G41" s="82">
        <f>4285713+32306167</f>
        <v>36591880</v>
      </c>
      <c r="H41" s="82">
        <f>C41+D41+F41+G41</f>
        <v>612309144</v>
      </c>
      <c r="I41" s="72"/>
    </row>
    <row r="42" spans="2:9" s="65" customFormat="1" ht="19.5" customHeight="1">
      <c r="B42" s="80" t="s">
        <v>458</v>
      </c>
      <c r="C42" s="81"/>
      <c r="D42" s="272"/>
      <c r="E42" s="272"/>
      <c r="F42" s="81"/>
      <c r="G42" s="82">
        <v>107481902</v>
      </c>
      <c r="H42" s="82"/>
      <c r="I42" s="72"/>
    </row>
    <row r="43" spans="2:8" s="65" customFormat="1" ht="19.5" customHeight="1">
      <c r="B43" s="80" t="s">
        <v>6</v>
      </c>
      <c r="C43" s="81">
        <f>C40+C41</f>
        <v>659392734</v>
      </c>
      <c r="D43" s="272">
        <f>D40+D41-D42</f>
        <v>719885773</v>
      </c>
      <c r="E43" s="272"/>
      <c r="F43" s="81">
        <f>F40+F41</f>
        <v>993283008</v>
      </c>
      <c r="G43" s="82">
        <f>G40+G41-G42</f>
        <v>53004852</v>
      </c>
      <c r="H43" s="82">
        <f>SUM(C43:G43)</f>
        <v>2425566367</v>
      </c>
    </row>
    <row r="44" spans="2:9" s="65" customFormat="1" ht="19.5" customHeight="1">
      <c r="B44" s="76" t="s">
        <v>302</v>
      </c>
      <c r="C44" s="81"/>
      <c r="D44" s="272"/>
      <c r="E44" s="272"/>
      <c r="F44" s="81"/>
      <c r="G44" s="82"/>
      <c r="H44" s="82"/>
      <c r="I44" s="72"/>
    </row>
    <row r="45" spans="2:8" s="65" customFormat="1" ht="19.5" customHeight="1">
      <c r="B45" s="76" t="s">
        <v>303</v>
      </c>
      <c r="C45" s="81"/>
      <c r="D45" s="272"/>
      <c r="E45" s="272"/>
      <c r="F45" s="81"/>
      <c r="G45" s="82"/>
      <c r="H45" s="82"/>
    </row>
    <row r="46" spans="2:8" s="65" customFormat="1" ht="19.5" customHeight="1">
      <c r="B46" s="80" t="s">
        <v>330</v>
      </c>
      <c r="C46" s="81">
        <f>C28-C40</f>
        <v>8026231857</v>
      </c>
      <c r="D46" s="272">
        <f>D28-D40</f>
        <v>908276289</v>
      </c>
      <c r="E46" s="272"/>
      <c r="F46" s="81">
        <f>F28-F40</f>
        <v>1155790755</v>
      </c>
      <c r="G46" s="82">
        <f>G28-G40</f>
        <v>131793540</v>
      </c>
      <c r="H46" s="82">
        <f>C46+D46+F46+G46</f>
        <v>10222092441</v>
      </c>
    </row>
    <row r="47" spans="2:8" s="65" customFormat="1" ht="19.5" customHeight="1">
      <c r="B47" s="80" t="s">
        <v>547</v>
      </c>
      <c r="C47" s="81">
        <f>C38-C43</f>
        <v>9475861950</v>
      </c>
      <c r="D47" s="272">
        <f>D38-D43</f>
        <v>688959465</v>
      </c>
      <c r="E47" s="272"/>
      <c r="F47" s="81">
        <f>F38-F43</f>
        <v>795233417</v>
      </c>
      <c r="G47" s="82">
        <f>G38-G43</f>
        <v>202683562</v>
      </c>
      <c r="H47" s="82">
        <f>C47+D47+F47+G47</f>
        <v>11162738394</v>
      </c>
    </row>
    <row r="48" spans="2:8" s="65" customFormat="1" ht="19.5" customHeight="1">
      <c r="B48" s="83" t="s">
        <v>304</v>
      </c>
      <c r="C48" s="81"/>
      <c r="D48" s="272"/>
      <c r="E48" s="272"/>
      <c r="F48" s="81"/>
      <c r="G48" s="82"/>
      <c r="H48" s="82"/>
    </row>
    <row r="49" spans="2:8" s="65" customFormat="1" ht="19.5" customHeight="1">
      <c r="B49" s="83" t="s">
        <v>305</v>
      </c>
      <c r="C49" s="81"/>
      <c r="D49" s="272"/>
      <c r="E49" s="272"/>
      <c r="F49" s="81"/>
      <c r="G49" s="82"/>
      <c r="H49" s="82"/>
    </row>
    <row r="50" spans="2:8" s="65" customFormat="1" ht="19.5" customHeight="1">
      <c r="B50" s="83" t="s">
        <v>306</v>
      </c>
      <c r="C50" s="81"/>
      <c r="D50" s="272"/>
      <c r="E50" s="272"/>
      <c r="F50" s="81"/>
      <c r="G50" s="82"/>
      <c r="H50" s="82"/>
    </row>
    <row r="51" spans="2:8" s="65" customFormat="1" ht="19.5" customHeight="1">
      <c r="B51" s="83" t="s">
        <v>307</v>
      </c>
      <c r="C51" s="81"/>
      <c r="D51" s="272"/>
      <c r="E51" s="272"/>
      <c r="F51" s="81"/>
      <c r="G51" s="82"/>
      <c r="H51" s="82"/>
    </row>
    <row r="52" spans="2:8" s="65" customFormat="1" ht="19.5" customHeight="1">
      <c r="B52" s="83" t="s">
        <v>308</v>
      </c>
      <c r="C52" s="81"/>
      <c r="D52" s="272"/>
      <c r="E52" s="272"/>
      <c r="F52" s="81"/>
      <c r="G52" s="82"/>
      <c r="H52" s="82"/>
    </row>
    <row r="53" spans="2:8" s="65" customFormat="1" ht="19.5" customHeight="1">
      <c r="B53" s="73" t="s">
        <v>309</v>
      </c>
      <c r="C53" s="67"/>
      <c r="D53" s="67"/>
      <c r="E53" s="67"/>
      <c r="F53" s="67"/>
      <c r="G53" s="68"/>
      <c r="H53" s="68"/>
    </row>
    <row r="54" spans="2:8" s="65" customFormat="1" ht="19.5" customHeight="1">
      <c r="B54" s="65" t="s">
        <v>310</v>
      </c>
      <c r="C54" s="67"/>
      <c r="D54" s="67"/>
      <c r="E54" s="67"/>
      <c r="F54" s="67"/>
      <c r="G54" s="68"/>
      <c r="H54" s="68"/>
    </row>
    <row r="55" spans="2:8" s="65" customFormat="1" ht="19.5" customHeight="1">
      <c r="B55" s="65" t="s">
        <v>311</v>
      </c>
      <c r="C55" s="67"/>
      <c r="D55" s="67"/>
      <c r="E55" s="67"/>
      <c r="F55" s="67"/>
      <c r="G55" s="68"/>
      <c r="H55" s="68"/>
    </row>
    <row r="56" spans="2:8" s="65" customFormat="1" ht="19.5" customHeight="1">
      <c r="B56" s="65" t="s">
        <v>312</v>
      </c>
      <c r="C56" s="67"/>
      <c r="D56" s="67"/>
      <c r="E56" s="67"/>
      <c r="F56" s="67"/>
      <c r="G56" s="68"/>
      <c r="H56" s="68"/>
    </row>
    <row r="57" spans="2:8" s="65" customFormat="1" ht="19.5" customHeight="1">
      <c r="B57" s="302" t="s">
        <v>289</v>
      </c>
      <c r="C57" s="302" t="s">
        <v>313</v>
      </c>
      <c r="D57" s="302" t="s">
        <v>314</v>
      </c>
      <c r="E57" s="302" t="s">
        <v>315</v>
      </c>
      <c r="F57" s="302" t="s">
        <v>316</v>
      </c>
      <c r="G57" s="299" t="s">
        <v>317</v>
      </c>
      <c r="H57" s="299" t="s">
        <v>293</v>
      </c>
    </row>
    <row r="58" spans="2:8" s="65" customFormat="1" ht="19.5" customHeight="1">
      <c r="B58" s="302"/>
      <c r="C58" s="302" t="s">
        <v>318</v>
      </c>
      <c r="D58" s="302" t="s">
        <v>319</v>
      </c>
      <c r="E58" s="302" t="s">
        <v>320</v>
      </c>
      <c r="F58" s="302" t="s">
        <v>321</v>
      </c>
      <c r="G58" s="299" t="s">
        <v>322</v>
      </c>
      <c r="H58" s="299" t="s">
        <v>293</v>
      </c>
    </row>
    <row r="59" spans="2:8" s="65" customFormat="1" ht="19.5" customHeight="1">
      <c r="B59" s="302"/>
      <c r="C59" s="302"/>
      <c r="D59" s="302"/>
      <c r="E59" s="302"/>
      <c r="F59" s="302"/>
      <c r="G59" s="299" t="s">
        <v>323</v>
      </c>
      <c r="H59" s="299"/>
    </row>
    <row r="60" spans="2:8" s="65" customFormat="1" ht="28.5" customHeight="1">
      <c r="B60" s="85" t="s">
        <v>324</v>
      </c>
      <c r="C60" s="81">
        <f>C61</f>
        <v>112752000</v>
      </c>
      <c r="D60" s="81"/>
      <c r="E60" s="86">
        <f>E61</f>
        <v>12500000</v>
      </c>
      <c r="F60" s="87"/>
      <c r="G60" s="82"/>
      <c r="H60" s="82">
        <f aca="true" t="shared" si="0" ref="H60:H66">SUM(C60:G60)</f>
        <v>125252000</v>
      </c>
    </row>
    <row r="61" spans="2:8" s="65" customFormat="1" ht="19.5" customHeight="1">
      <c r="B61" s="80" t="s">
        <v>450</v>
      </c>
      <c r="C61" s="81">
        <v>112752000</v>
      </c>
      <c r="D61" s="81"/>
      <c r="E61" s="88">
        <v>12500000</v>
      </c>
      <c r="F61" s="89"/>
      <c r="G61" s="82"/>
      <c r="H61" s="82">
        <f t="shared" si="0"/>
        <v>125252000</v>
      </c>
    </row>
    <row r="62" spans="2:8" s="65" customFormat="1" ht="19.5" customHeight="1">
      <c r="B62" s="80" t="s">
        <v>455</v>
      </c>
      <c r="C62" s="81"/>
      <c r="D62" s="81"/>
      <c r="E62" s="81">
        <f>E64</f>
        <v>0</v>
      </c>
      <c r="F62" s="81"/>
      <c r="G62" s="82"/>
      <c r="H62" s="82">
        <f t="shared" si="0"/>
        <v>0</v>
      </c>
    </row>
    <row r="63" spans="2:8" s="65" customFormat="1" ht="19.5" customHeight="1">
      <c r="B63" s="83" t="s">
        <v>304</v>
      </c>
      <c r="C63" s="81"/>
      <c r="D63" s="81"/>
      <c r="E63" s="81"/>
      <c r="F63" s="81"/>
      <c r="G63" s="82"/>
      <c r="H63" s="82">
        <f t="shared" si="0"/>
        <v>0</v>
      </c>
    </row>
    <row r="64" spans="2:8" s="65" customFormat="1" ht="19.5" customHeight="1">
      <c r="B64" s="83" t="s">
        <v>459</v>
      </c>
      <c r="C64" s="81"/>
      <c r="D64" s="81"/>
      <c r="E64" s="81"/>
      <c r="F64" s="81"/>
      <c r="G64" s="82"/>
      <c r="H64" s="82">
        <f t="shared" si="0"/>
        <v>0</v>
      </c>
    </row>
    <row r="65" spans="2:8" s="65" customFormat="1" ht="19.5" customHeight="1">
      <c r="B65" s="83" t="s">
        <v>325</v>
      </c>
      <c r="C65" s="81"/>
      <c r="D65" s="81"/>
      <c r="E65" s="81"/>
      <c r="F65" s="81"/>
      <c r="G65" s="82"/>
      <c r="H65" s="82">
        <f t="shared" si="0"/>
        <v>0</v>
      </c>
    </row>
    <row r="66" spans="2:8" s="65" customFormat="1" ht="19.5" customHeight="1">
      <c r="B66" s="80" t="s">
        <v>456</v>
      </c>
      <c r="C66" s="81"/>
      <c r="D66" s="81"/>
      <c r="E66" s="81"/>
      <c r="F66" s="81"/>
      <c r="G66" s="82"/>
      <c r="H66" s="82">
        <f t="shared" si="0"/>
        <v>0</v>
      </c>
    </row>
    <row r="67" spans="2:8" s="65" customFormat="1" ht="19.5" customHeight="1">
      <c r="B67" s="83" t="s">
        <v>304</v>
      </c>
      <c r="C67" s="81"/>
      <c r="D67" s="81"/>
      <c r="E67" s="81"/>
      <c r="F67" s="81"/>
      <c r="G67" s="82"/>
      <c r="H67" s="82"/>
    </row>
    <row r="68" spans="2:8" s="65" customFormat="1" ht="19.5" customHeight="1">
      <c r="B68" s="83" t="s">
        <v>326</v>
      </c>
      <c r="C68" s="81"/>
      <c r="D68" s="81"/>
      <c r="E68" s="81"/>
      <c r="F68" s="81"/>
      <c r="G68" s="82"/>
      <c r="H68" s="82"/>
    </row>
    <row r="69" spans="2:8" s="65" customFormat="1" ht="19.5" customHeight="1">
      <c r="B69" s="83" t="s">
        <v>327</v>
      </c>
      <c r="C69" s="81"/>
      <c r="D69" s="81"/>
      <c r="E69" s="81"/>
      <c r="F69" s="81"/>
      <c r="G69" s="82"/>
      <c r="H69" s="82"/>
    </row>
    <row r="70" spans="2:8" s="65" customFormat="1" ht="19.5" customHeight="1">
      <c r="B70" s="80" t="s">
        <v>539</v>
      </c>
      <c r="C70" s="81">
        <f>C61</f>
        <v>112752000</v>
      </c>
      <c r="D70" s="81"/>
      <c r="E70" s="81">
        <f>E60</f>
        <v>12500000</v>
      </c>
      <c r="F70" s="81"/>
      <c r="G70" s="82"/>
      <c r="H70" s="82">
        <f>SUM(C70:G70)</f>
        <v>125252000</v>
      </c>
    </row>
    <row r="71" spans="2:8" s="65" customFormat="1" ht="31.5" customHeight="1">
      <c r="B71" s="85" t="s">
        <v>328</v>
      </c>
      <c r="C71" s="81">
        <f>C72+C73</f>
        <v>26021251</v>
      </c>
      <c r="D71" s="81"/>
      <c r="E71" s="81">
        <f>E72+E73</f>
        <v>12500000</v>
      </c>
      <c r="F71" s="81"/>
      <c r="G71" s="82"/>
      <c r="H71" s="82">
        <f>SUM(C71:G71)</f>
        <v>38521251</v>
      </c>
    </row>
    <row r="72" spans="2:8" s="65" customFormat="1" ht="19.5" customHeight="1">
      <c r="B72" s="80" t="s">
        <v>450</v>
      </c>
      <c r="C72" s="81">
        <v>17194687</v>
      </c>
      <c r="D72" s="81"/>
      <c r="E72" s="81">
        <v>12500000</v>
      </c>
      <c r="F72" s="81"/>
      <c r="G72" s="82"/>
      <c r="H72" s="82">
        <f>SUM(C72:G72)</f>
        <v>29694687</v>
      </c>
    </row>
    <row r="73" spans="2:8" s="65" customFormat="1" ht="19.5" customHeight="1">
      <c r="B73" s="80" t="s">
        <v>460</v>
      </c>
      <c r="C73" s="81">
        <f>563760+3849522+2206641+2206641</f>
        <v>8826564</v>
      </c>
      <c r="D73" s="81"/>
      <c r="E73" s="81"/>
      <c r="F73" s="81"/>
      <c r="G73" s="82"/>
      <c r="H73" s="82">
        <f>SUM(C73:G73)</f>
        <v>8826564</v>
      </c>
    </row>
    <row r="74" spans="2:9" s="65" customFormat="1" ht="19.5" customHeight="1">
      <c r="B74" s="80" t="s">
        <v>456</v>
      </c>
      <c r="C74" s="81"/>
      <c r="D74" s="81"/>
      <c r="E74" s="81"/>
      <c r="F74" s="81"/>
      <c r="G74" s="82"/>
      <c r="H74" s="82"/>
      <c r="I74" s="72">
        <f>H79+H47</f>
        <v>11249469143</v>
      </c>
    </row>
    <row r="75" spans="2:8" s="65" customFormat="1" ht="19.5" customHeight="1">
      <c r="B75" s="80" t="s">
        <v>539</v>
      </c>
      <c r="C75" s="81">
        <f>C72+C73</f>
        <v>26021251</v>
      </c>
      <c r="D75" s="81"/>
      <c r="E75" s="81">
        <f>E73+E72</f>
        <v>12500000</v>
      </c>
      <c r="F75" s="81"/>
      <c r="G75" s="82"/>
      <c r="H75" s="82">
        <f>SUM(C75:G75)</f>
        <v>38521251</v>
      </c>
    </row>
    <row r="76" spans="2:8" s="65" customFormat="1" ht="19.5" customHeight="1">
      <c r="B76" s="76" t="s">
        <v>329</v>
      </c>
      <c r="C76" s="81"/>
      <c r="D76" s="81"/>
      <c r="E76" s="81"/>
      <c r="F76" s="81"/>
      <c r="G76" s="82"/>
      <c r="H76" s="82"/>
    </row>
    <row r="77" spans="2:8" s="65" customFormat="1" ht="19.5" customHeight="1">
      <c r="B77" s="76" t="s">
        <v>322</v>
      </c>
      <c r="C77" s="81"/>
      <c r="D77" s="81"/>
      <c r="E77" s="81"/>
      <c r="F77" s="81"/>
      <c r="G77" s="82"/>
      <c r="H77" s="82"/>
    </row>
    <row r="78" spans="2:8" s="65" customFormat="1" ht="19.5" customHeight="1">
      <c r="B78" s="80" t="s">
        <v>330</v>
      </c>
      <c r="C78" s="81">
        <f>C61-C72</f>
        <v>95557313</v>
      </c>
      <c r="D78" s="81"/>
      <c r="E78" s="81">
        <f>E61-E72</f>
        <v>0</v>
      </c>
      <c r="F78" s="81"/>
      <c r="G78" s="82"/>
      <c r="H78" s="82">
        <f>SUM(C78:G78)</f>
        <v>95557313</v>
      </c>
    </row>
    <row r="79" spans="2:8" s="65" customFormat="1" ht="19.5" customHeight="1">
      <c r="B79" s="80" t="s">
        <v>540</v>
      </c>
      <c r="C79" s="81">
        <f>C70-C75</f>
        <v>86730749</v>
      </c>
      <c r="D79" s="81"/>
      <c r="E79" s="81">
        <f>E70-E75</f>
        <v>0</v>
      </c>
      <c r="F79" s="81"/>
      <c r="G79" s="82"/>
      <c r="H79" s="82">
        <f>SUM(C79:G79)</f>
        <v>86730749</v>
      </c>
    </row>
    <row r="80" spans="2:8" s="65" customFormat="1" ht="19.5" customHeight="1">
      <c r="B80" s="73" t="s">
        <v>331</v>
      </c>
      <c r="C80" s="67"/>
      <c r="D80" s="67"/>
      <c r="E80" s="90"/>
      <c r="F80" s="67"/>
      <c r="G80" s="68"/>
      <c r="H80" s="91"/>
    </row>
    <row r="81" spans="3:8" s="65" customFormat="1" ht="19.5" customHeight="1">
      <c r="C81" s="67"/>
      <c r="D81" s="67"/>
      <c r="E81" s="90"/>
      <c r="F81" s="67"/>
      <c r="G81" s="92"/>
      <c r="H81" s="92"/>
    </row>
    <row r="82" spans="2:8" s="65" customFormat="1" ht="19.5" customHeight="1">
      <c r="B82" s="65" t="s">
        <v>332</v>
      </c>
      <c r="C82" s="67"/>
      <c r="D82" s="67"/>
      <c r="E82" s="90"/>
      <c r="F82" s="67"/>
      <c r="G82" s="92"/>
      <c r="H82" s="92"/>
    </row>
    <row r="83" spans="2:8" s="65" customFormat="1" ht="42.75" customHeight="1">
      <c r="B83" s="74" t="s">
        <v>289</v>
      </c>
      <c r="C83" s="74" t="s">
        <v>333</v>
      </c>
      <c r="D83" s="74"/>
      <c r="E83" s="93"/>
      <c r="F83" s="74" t="s">
        <v>316</v>
      </c>
      <c r="G83" s="75" t="s">
        <v>317</v>
      </c>
      <c r="H83" s="75" t="s">
        <v>334</v>
      </c>
    </row>
    <row r="84" spans="2:8" s="65" customFormat="1" ht="19.5" customHeight="1">
      <c r="B84" s="80" t="s">
        <v>452</v>
      </c>
      <c r="C84" s="81"/>
      <c r="D84" s="81"/>
      <c r="E84" s="81"/>
      <c r="F84" s="81"/>
      <c r="G84" s="82"/>
      <c r="H84" s="82">
        <f>C84</f>
        <v>0</v>
      </c>
    </row>
    <row r="85" spans="2:8" s="65" customFormat="1" ht="19.5" customHeight="1">
      <c r="B85" s="80" t="s">
        <v>461</v>
      </c>
      <c r="C85" s="81">
        <f>'[1]Sheet1'!E53</f>
        <v>0</v>
      </c>
      <c r="D85" s="81"/>
      <c r="E85" s="81"/>
      <c r="F85" s="81"/>
      <c r="G85" s="82"/>
      <c r="H85" s="82">
        <f>C85</f>
        <v>0</v>
      </c>
    </row>
    <row r="86" spans="2:8" s="65" customFormat="1" ht="19.5" customHeight="1">
      <c r="B86" s="80" t="s">
        <v>462</v>
      </c>
      <c r="C86" s="81">
        <f>C84</f>
        <v>0</v>
      </c>
      <c r="D86" s="81"/>
      <c r="E86" s="81"/>
      <c r="F86" s="81"/>
      <c r="G86" s="82"/>
      <c r="H86" s="82">
        <f>C86</f>
        <v>0</v>
      </c>
    </row>
    <row r="87" spans="2:8" s="65" customFormat="1" ht="19.5" customHeight="1">
      <c r="B87" s="80" t="s">
        <v>463</v>
      </c>
      <c r="C87" s="81">
        <f>C84+C85-C86</f>
        <v>0</v>
      </c>
      <c r="D87" s="81"/>
      <c r="E87" s="81"/>
      <c r="F87" s="81"/>
      <c r="G87" s="82"/>
      <c r="H87" s="82">
        <f>C87</f>
        <v>0</v>
      </c>
    </row>
    <row r="88" spans="2:8" s="65" customFormat="1" ht="19.5" customHeight="1">
      <c r="B88" s="80"/>
      <c r="C88" s="81"/>
      <c r="D88" s="81"/>
      <c r="E88" s="81"/>
      <c r="F88" s="81"/>
      <c r="G88" s="82"/>
      <c r="H88" s="82"/>
    </row>
    <row r="89" spans="3:8" s="65" customFormat="1" ht="19.5" customHeight="1">
      <c r="C89" s="67"/>
      <c r="D89" s="67"/>
      <c r="E89" s="67"/>
      <c r="F89" s="67"/>
      <c r="G89" s="68"/>
      <c r="H89" s="68"/>
    </row>
    <row r="90" spans="2:8" s="65" customFormat="1" ht="38.25" customHeight="1">
      <c r="B90" s="259" t="s">
        <v>335</v>
      </c>
      <c r="C90" s="260"/>
      <c r="D90" s="261"/>
      <c r="E90" s="234" t="s">
        <v>453</v>
      </c>
      <c r="F90" s="234"/>
      <c r="G90" s="247" t="s">
        <v>541</v>
      </c>
      <c r="H90" s="248"/>
    </row>
    <row r="91" spans="2:8" s="65" customFormat="1" ht="19.5" customHeight="1">
      <c r="B91" s="94" t="s">
        <v>336</v>
      </c>
      <c r="C91" s="95"/>
      <c r="D91" s="96"/>
      <c r="E91" s="300"/>
      <c r="F91" s="300"/>
      <c r="G91" s="301"/>
      <c r="H91" s="301"/>
    </row>
    <row r="92" spans="2:8" s="65" customFormat="1" ht="19.5" customHeight="1">
      <c r="B92" s="97" t="s">
        <v>337</v>
      </c>
      <c r="C92" s="98"/>
      <c r="D92" s="99"/>
      <c r="E92" s="297"/>
      <c r="F92" s="297"/>
      <c r="G92" s="298"/>
      <c r="H92" s="298"/>
    </row>
    <row r="93" spans="2:8" s="65" customFormat="1" ht="19.5" customHeight="1">
      <c r="B93" s="97" t="s">
        <v>338</v>
      </c>
      <c r="C93" s="98"/>
      <c r="D93" s="99"/>
      <c r="E93" s="297"/>
      <c r="F93" s="297"/>
      <c r="G93" s="298"/>
      <c r="H93" s="298"/>
    </row>
    <row r="94" spans="2:8" s="65" customFormat="1" ht="19.5" customHeight="1">
      <c r="B94" s="100" t="s">
        <v>339</v>
      </c>
      <c r="C94" s="98"/>
      <c r="D94" s="99"/>
      <c r="E94" s="297"/>
      <c r="F94" s="297"/>
      <c r="G94" s="298"/>
      <c r="H94" s="298"/>
    </row>
    <row r="95" spans="2:8" s="65" customFormat="1" ht="19.5" customHeight="1">
      <c r="B95" s="97" t="s">
        <v>340</v>
      </c>
      <c r="C95" s="98"/>
      <c r="D95" s="99"/>
      <c r="E95" s="297"/>
      <c r="F95" s="297"/>
      <c r="G95" s="298"/>
      <c r="H95" s="298"/>
    </row>
    <row r="96" spans="2:8" s="65" customFormat="1" ht="19.5" customHeight="1">
      <c r="B96" s="97" t="s">
        <v>341</v>
      </c>
      <c r="C96" s="98"/>
      <c r="D96" s="99"/>
      <c r="E96" s="297"/>
      <c r="F96" s="297"/>
      <c r="G96" s="298"/>
      <c r="H96" s="298"/>
    </row>
    <row r="97" spans="2:8" s="65" customFormat="1" ht="19.5" customHeight="1">
      <c r="B97" s="101" t="s">
        <v>342</v>
      </c>
      <c r="C97" s="102"/>
      <c r="D97" s="103"/>
      <c r="E97" s="292"/>
      <c r="F97" s="292"/>
      <c r="G97" s="293"/>
      <c r="H97" s="293"/>
    </row>
    <row r="98" spans="2:8" s="65" customFormat="1" ht="19.5" customHeight="1">
      <c r="B98" s="294" t="s">
        <v>279</v>
      </c>
      <c r="C98" s="295"/>
      <c r="D98" s="296"/>
      <c r="E98" s="234"/>
      <c r="F98" s="234"/>
      <c r="G98" s="235"/>
      <c r="H98" s="235"/>
    </row>
    <row r="99" spans="2:8" s="65" customFormat="1" ht="19.5" customHeight="1">
      <c r="B99" s="73" t="s">
        <v>343</v>
      </c>
      <c r="C99" s="67"/>
      <c r="D99" s="67"/>
      <c r="E99" s="67"/>
      <c r="F99" s="67"/>
      <c r="G99" s="68"/>
      <c r="H99" s="68"/>
    </row>
    <row r="100" spans="2:8" s="65" customFormat="1" ht="19.5" customHeight="1">
      <c r="B100" s="104" t="s">
        <v>344</v>
      </c>
      <c r="C100" s="105"/>
      <c r="D100" s="106"/>
      <c r="E100" s="234" t="s">
        <v>453</v>
      </c>
      <c r="F100" s="234"/>
      <c r="G100" s="235" t="s">
        <v>541</v>
      </c>
      <c r="H100" s="235"/>
    </row>
    <row r="101" spans="2:8" s="65" customFormat="1" ht="19.5" customHeight="1">
      <c r="B101" s="278" t="s">
        <v>345</v>
      </c>
      <c r="C101" s="279"/>
      <c r="D101" s="280"/>
      <c r="E101" s="272">
        <f>BCDSPS!D50</f>
        <v>719668617</v>
      </c>
      <c r="F101" s="272"/>
      <c r="G101" s="273">
        <f>BCDSPS!H50</f>
        <v>42401611</v>
      </c>
      <c r="H101" s="273"/>
    </row>
    <row r="102" spans="2:8" s="65" customFormat="1" ht="19.5" customHeight="1">
      <c r="B102" s="278" t="s">
        <v>346</v>
      </c>
      <c r="C102" s="279"/>
      <c r="D102" s="280"/>
      <c r="E102" s="272"/>
      <c r="F102" s="272"/>
      <c r="G102" s="273"/>
      <c r="H102" s="273"/>
    </row>
    <row r="103" spans="2:8" s="65" customFormat="1" ht="19.5" customHeight="1">
      <c r="B103" s="278" t="s">
        <v>347</v>
      </c>
      <c r="C103" s="279"/>
      <c r="D103" s="280"/>
      <c r="E103" s="272"/>
      <c r="F103" s="272"/>
      <c r="G103" s="273"/>
      <c r="H103" s="273"/>
    </row>
    <row r="104" spans="2:8" s="65" customFormat="1" ht="28.5" customHeight="1">
      <c r="B104" s="289" t="s">
        <v>348</v>
      </c>
      <c r="C104" s="290"/>
      <c r="D104" s="291"/>
      <c r="E104" s="272">
        <f>BCDSPS!D52</f>
        <v>1355160964</v>
      </c>
      <c r="F104" s="272"/>
      <c r="G104" s="273">
        <f>BCDSPS!H52</f>
        <v>43863317</v>
      </c>
      <c r="H104" s="273"/>
    </row>
    <row r="105" spans="2:8" s="65" customFormat="1" ht="19.5" customHeight="1">
      <c r="B105" s="278" t="s">
        <v>349</v>
      </c>
      <c r="C105" s="279"/>
      <c r="D105" s="280"/>
      <c r="E105" s="272"/>
      <c r="F105" s="272"/>
      <c r="G105" s="273"/>
      <c r="H105" s="273"/>
    </row>
    <row r="106" spans="2:8" s="65" customFormat="1" ht="19.5" customHeight="1">
      <c r="B106" s="278" t="s">
        <v>350</v>
      </c>
      <c r="C106" s="279"/>
      <c r="D106" s="280"/>
      <c r="E106" s="272"/>
      <c r="F106" s="272"/>
      <c r="G106" s="273"/>
      <c r="H106" s="273"/>
    </row>
    <row r="107" spans="2:8" s="65" customFormat="1" ht="19.5" customHeight="1">
      <c r="B107" s="278" t="s">
        <v>351</v>
      </c>
      <c r="C107" s="279"/>
      <c r="D107" s="280"/>
      <c r="E107" s="272"/>
      <c r="F107" s="272"/>
      <c r="G107" s="273"/>
      <c r="H107" s="273"/>
    </row>
    <row r="108" spans="2:8" s="65" customFormat="1" ht="19.5" customHeight="1">
      <c r="B108" s="278" t="s">
        <v>352</v>
      </c>
      <c r="C108" s="279"/>
      <c r="D108" s="280"/>
      <c r="E108" s="272"/>
      <c r="F108" s="272"/>
      <c r="G108" s="273"/>
      <c r="H108" s="273"/>
    </row>
    <row r="109" spans="2:8" s="65" customFormat="1" ht="19.5" customHeight="1">
      <c r="B109" s="278" t="s">
        <v>353</v>
      </c>
      <c r="C109" s="279"/>
      <c r="D109" s="280"/>
      <c r="E109" s="272"/>
      <c r="F109" s="272"/>
      <c r="G109" s="273"/>
      <c r="H109" s="273"/>
    </row>
    <row r="110" spans="2:8" s="65" customFormat="1" ht="19.5" customHeight="1">
      <c r="B110" s="269" t="s">
        <v>279</v>
      </c>
      <c r="C110" s="269"/>
      <c r="D110" s="269"/>
      <c r="E110" s="270">
        <f>SUM(E101:F109)</f>
        <v>2074829581</v>
      </c>
      <c r="F110" s="270"/>
      <c r="G110" s="284">
        <f>SUM(G101:H109)</f>
        <v>86264928</v>
      </c>
      <c r="H110" s="284"/>
    </row>
    <row r="111" spans="2:8" s="65" customFormat="1" ht="19.5" customHeight="1">
      <c r="B111" s="65" t="s">
        <v>354</v>
      </c>
      <c r="C111" s="67"/>
      <c r="D111" s="67"/>
      <c r="E111" s="67"/>
      <c r="F111" s="67"/>
      <c r="G111" s="68"/>
      <c r="H111" s="68"/>
    </row>
    <row r="112" spans="2:8" s="65" customFormat="1" ht="19.5" customHeight="1">
      <c r="B112" s="285" t="s">
        <v>355</v>
      </c>
      <c r="C112" s="286"/>
      <c r="D112" s="287" t="s">
        <v>356</v>
      </c>
      <c r="E112" s="288"/>
      <c r="F112" s="107" t="s">
        <v>357</v>
      </c>
      <c r="G112" s="108" t="s">
        <v>358</v>
      </c>
      <c r="H112" s="108" t="s">
        <v>464</v>
      </c>
    </row>
    <row r="113" spans="2:8" s="65" customFormat="1" ht="19.5" customHeight="1">
      <c r="B113" s="109"/>
      <c r="C113" s="110"/>
      <c r="D113" s="282" t="s">
        <v>454</v>
      </c>
      <c r="E113" s="283"/>
      <c r="F113" s="111" t="s">
        <v>542</v>
      </c>
      <c r="G113" s="112" t="s">
        <v>543</v>
      </c>
      <c r="H113" s="113" t="s">
        <v>544</v>
      </c>
    </row>
    <row r="114" spans="2:8" s="65" customFormat="1" ht="19.5" customHeight="1">
      <c r="B114" s="265" t="s">
        <v>359</v>
      </c>
      <c r="C114" s="265"/>
      <c r="D114" s="272">
        <f>BCDSPS!D62</f>
        <v>28750000000</v>
      </c>
      <c r="E114" s="272"/>
      <c r="F114" s="84"/>
      <c r="G114" s="114"/>
      <c r="H114" s="82">
        <f aca="true" t="shared" si="1" ref="H114:H119">D114+F114-G114</f>
        <v>28750000000</v>
      </c>
    </row>
    <row r="115" spans="2:8" s="65" customFormat="1" ht="19.5" customHeight="1">
      <c r="B115" s="265" t="s">
        <v>360</v>
      </c>
      <c r="C115" s="265"/>
      <c r="D115" s="272"/>
      <c r="E115" s="272"/>
      <c r="F115" s="81"/>
      <c r="G115" s="82"/>
      <c r="H115" s="82">
        <f t="shared" si="1"/>
        <v>0</v>
      </c>
    </row>
    <row r="116" spans="2:8" s="65" customFormat="1" ht="19.5" customHeight="1">
      <c r="B116" s="265" t="s">
        <v>361</v>
      </c>
      <c r="C116" s="265"/>
      <c r="D116" s="272"/>
      <c r="E116" s="272"/>
      <c r="F116" s="81"/>
      <c r="G116" s="82"/>
      <c r="H116" s="82">
        <f t="shared" si="1"/>
        <v>0</v>
      </c>
    </row>
    <row r="117" spans="2:8" s="65" customFormat="1" ht="19.5" customHeight="1">
      <c r="B117" s="265" t="s">
        <v>362</v>
      </c>
      <c r="C117" s="265"/>
      <c r="D117" s="272"/>
      <c r="E117" s="272"/>
      <c r="F117" s="81"/>
      <c r="G117" s="82"/>
      <c r="H117" s="82">
        <f t="shared" si="1"/>
        <v>0</v>
      </c>
    </row>
    <row r="118" spans="2:8" s="65" customFormat="1" ht="19.5" customHeight="1">
      <c r="B118" s="265" t="s">
        <v>363</v>
      </c>
      <c r="C118" s="265"/>
      <c r="D118" s="272"/>
      <c r="E118" s="272"/>
      <c r="F118" s="81"/>
      <c r="G118" s="82"/>
      <c r="H118" s="82">
        <f t="shared" si="1"/>
        <v>0</v>
      </c>
    </row>
    <row r="119" spans="2:8" s="65" customFormat="1" ht="19.5" customHeight="1">
      <c r="B119" s="265" t="s">
        <v>364</v>
      </c>
      <c r="C119" s="265"/>
      <c r="D119" s="272"/>
      <c r="E119" s="272"/>
      <c r="F119" s="81"/>
      <c r="G119" s="82"/>
      <c r="H119" s="82">
        <f t="shared" si="1"/>
        <v>0</v>
      </c>
    </row>
    <row r="120" spans="2:8" s="65" customFormat="1" ht="19.5" customHeight="1">
      <c r="B120" s="265" t="s">
        <v>365</v>
      </c>
      <c r="C120" s="265"/>
      <c r="D120" s="272">
        <f>BCDSPS!D65</f>
        <v>672174816</v>
      </c>
      <c r="E120" s="272"/>
      <c r="F120" s="156">
        <f>BCDSPS!F65</f>
        <v>541617887</v>
      </c>
      <c r="G120" s="157">
        <f>BCDSPS!E65</f>
        <v>474905030</v>
      </c>
      <c r="H120" s="82">
        <f>D120+F120-G120</f>
        <v>738887673</v>
      </c>
    </row>
    <row r="121" spans="2:8" s="65" customFormat="1" ht="19.5" customHeight="1">
      <c r="B121" s="281" t="s">
        <v>279</v>
      </c>
      <c r="C121" s="281"/>
      <c r="D121" s="272"/>
      <c r="E121" s="272"/>
      <c r="F121" s="81"/>
      <c r="G121" s="82"/>
      <c r="H121" s="82"/>
    </row>
    <row r="122" spans="2:8" s="65" customFormat="1" ht="19.5" customHeight="1">
      <c r="B122" s="65" t="s">
        <v>366</v>
      </c>
      <c r="C122" s="67"/>
      <c r="D122" s="67"/>
      <c r="E122" s="67"/>
      <c r="F122" s="67"/>
      <c r="G122" s="68"/>
      <c r="H122" s="68"/>
    </row>
    <row r="123" spans="2:8" s="65" customFormat="1" ht="19.5" customHeight="1">
      <c r="B123" s="66" t="s">
        <v>367</v>
      </c>
      <c r="C123" s="67"/>
      <c r="D123" s="67"/>
      <c r="E123" s="67"/>
      <c r="F123" s="67"/>
      <c r="G123" s="68"/>
      <c r="H123" s="68"/>
    </row>
    <row r="124" spans="3:8" s="65" customFormat="1" ht="19.5" customHeight="1">
      <c r="C124" s="67"/>
      <c r="D124" s="67"/>
      <c r="E124" s="67"/>
      <c r="F124" s="67"/>
      <c r="G124" s="232" t="s">
        <v>273</v>
      </c>
      <c r="H124" s="232"/>
    </row>
    <row r="125" spans="2:8" s="65" customFormat="1" ht="19.5" customHeight="1">
      <c r="B125" s="116" t="s">
        <v>368</v>
      </c>
      <c r="C125" s="117"/>
      <c r="D125" s="118"/>
      <c r="E125" s="234" t="s">
        <v>548</v>
      </c>
      <c r="F125" s="234"/>
      <c r="G125" s="235" t="s">
        <v>549</v>
      </c>
      <c r="H125" s="235"/>
    </row>
    <row r="126" spans="2:8" s="65" customFormat="1" ht="19.5" customHeight="1">
      <c r="B126" s="278" t="s">
        <v>369</v>
      </c>
      <c r="C126" s="279"/>
      <c r="D126" s="280"/>
      <c r="E126" s="272">
        <f>BCKQHĐK!E8</f>
        <v>24080281432</v>
      </c>
      <c r="F126" s="272"/>
      <c r="G126" s="273">
        <f>BCKQHĐK!D8</f>
        <v>23170743442</v>
      </c>
      <c r="H126" s="273"/>
    </row>
    <row r="127" spans="2:8" s="65" customFormat="1" ht="19.5" customHeight="1">
      <c r="B127" s="278" t="s">
        <v>370</v>
      </c>
      <c r="C127" s="279"/>
      <c r="D127" s="280"/>
      <c r="E127" s="272"/>
      <c r="F127" s="272"/>
      <c r="G127" s="273"/>
      <c r="H127" s="273"/>
    </row>
    <row r="128" spans="2:8" s="65" customFormat="1" ht="19.5" customHeight="1">
      <c r="B128" s="278" t="s">
        <v>371</v>
      </c>
      <c r="C128" s="279"/>
      <c r="D128" s="280"/>
      <c r="E128" s="272"/>
      <c r="F128" s="272"/>
      <c r="G128" s="273"/>
      <c r="H128" s="273"/>
    </row>
    <row r="129" spans="2:8" s="65" customFormat="1" ht="19.5" customHeight="1">
      <c r="B129" s="278" t="s">
        <v>372</v>
      </c>
      <c r="C129" s="279"/>
      <c r="D129" s="280"/>
      <c r="E129" s="272"/>
      <c r="F129" s="272"/>
      <c r="G129" s="273"/>
      <c r="H129" s="273"/>
    </row>
    <row r="130" spans="2:8" s="65" customFormat="1" ht="19.5" customHeight="1">
      <c r="B130" s="278" t="s">
        <v>373</v>
      </c>
      <c r="C130" s="279"/>
      <c r="D130" s="280"/>
      <c r="E130" s="272">
        <f>BCKQHĐK!E13</f>
        <v>3240081</v>
      </c>
      <c r="F130" s="272"/>
      <c r="G130" s="273">
        <f>BCKQHĐK!D13</f>
        <v>3002235</v>
      </c>
      <c r="H130" s="273"/>
    </row>
    <row r="131" spans="2:8" s="65" customFormat="1" ht="19.5" customHeight="1">
      <c r="B131" s="278" t="s">
        <v>304</v>
      </c>
      <c r="C131" s="279"/>
      <c r="D131" s="280"/>
      <c r="E131" s="272"/>
      <c r="F131" s="272"/>
      <c r="G131" s="273"/>
      <c r="H131" s="273"/>
    </row>
    <row r="132" spans="2:8" s="65" customFormat="1" ht="19.5" customHeight="1">
      <c r="B132" s="278" t="s">
        <v>374</v>
      </c>
      <c r="C132" s="279"/>
      <c r="D132" s="280"/>
      <c r="E132" s="272"/>
      <c r="F132" s="272"/>
      <c r="G132" s="273"/>
      <c r="H132" s="273"/>
    </row>
    <row r="133" spans="2:8" s="65" customFormat="1" ht="19.5" customHeight="1">
      <c r="B133" s="278" t="s">
        <v>375</v>
      </c>
      <c r="C133" s="279"/>
      <c r="D133" s="280"/>
      <c r="E133" s="272"/>
      <c r="F133" s="272"/>
      <c r="G133" s="273"/>
      <c r="H133" s="273"/>
    </row>
    <row r="134" spans="2:8" s="65" customFormat="1" ht="19.5" customHeight="1">
      <c r="B134" s="278" t="s">
        <v>376</v>
      </c>
      <c r="C134" s="279"/>
      <c r="D134" s="280"/>
      <c r="E134" s="272"/>
      <c r="F134" s="272"/>
      <c r="G134" s="273"/>
      <c r="H134" s="273"/>
    </row>
    <row r="135" spans="3:8" s="65" customFormat="1" ht="19.5" customHeight="1">
      <c r="C135" s="67"/>
      <c r="D135" s="67"/>
      <c r="E135" s="67"/>
      <c r="F135" s="67"/>
      <c r="G135" s="68"/>
      <c r="H135" s="68"/>
    </row>
    <row r="136" spans="2:8" s="65" customFormat="1" ht="37.5" customHeight="1">
      <c r="B136" s="259" t="s">
        <v>377</v>
      </c>
      <c r="C136" s="260"/>
      <c r="D136" s="261"/>
      <c r="E136" s="234" t="s">
        <v>554</v>
      </c>
      <c r="F136" s="234"/>
      <c r="G136" s="235" t="s">
        <v>549</v>
      </c>
      <c r="H136" s="235"/>
    </row>
    <row r="137" spans="2:8" s="65" customFormat="1" ht="21.75" customHeight="1">
      <c r="B137" s="271" t="s">
        <v>378</v>
      </c>
      <c r="C137" s="271"/>
      <c r="D137" s="271"/>
      <c r="E137" s="274">
        <f>BCKQHĐK!E23</f>
        <v>58887756</v>
      </c>
      <c r="F137" s="275"/>
      <c r="G137" s="276">
        <f>BCKQHĐK!D23</f>
        <v>31065284</v>
      </c>
      <c r="H137" s="277"/>
    </row>
    <row r="138" spans="2:8" s="65" customFormat="1" ht="33" customHeight="1">
      <c r="B138" s="271" t="s">
        <v>379</v>
      </c>
      <c r="C138" s="271"/>
      <c r="D138" s="271"/>
      <c r="E138" s="272"/>
      <c r="F138" s="272"/>
      <c r="G138" s="273"/>
      <c r="H138" s="273"/>
    </row>
    <row r="139" spans="2:8" s="65" customFormat="1" ht="36.75" customHeight="1">
      <c r="B139" s="271" t="s">
        <v>380</v>
      </c>
      <c r="C139" s="271"/>
      <c r="D139" s="271"/>
      <c r="E139" s="272"/>
      <c r="F139" s="272"/>
      <c r="G139" s="273"/>
      <c r="H139" s="273"/>
    </row>
    <row r="140" spans="2:8" s="65" customFormat="1" ht="37.5" customHeight="1">
      <c r="B140" s="271" t="s">
        <v>381</v>
      </c>
      <c r="C140" s="271"/>
      <c r="D140" s="271"/>
      <c r="E140" s="272"/>
      <c r="F140" s="272"/>
      <c r="G140" s="273"/>
      <c r="H140" s="273"/>
    </row>
    <row r="141" spans="2:8" s="65" customFormat="1" ht="19.5" customHeight="1">
      <c r="B141" s="271" t="s">
        <v>551</v>
      </c>
      <c r="C141" s="271"/>
      <c r="D141" s="271"/>
      <c r="E141" s="272">
        <f>E137</f>
        <v>58887756</v>
      </c>
      <c r="F141" s="272"/>
      <c r="G141" s="273">
        <f>G137-G138+G139-G140</f>
        <v>31065284</v>
      </c>
      <c r="H141" s="273"/>
    </row>
    <row r="142" spans="2:8" s="65" customFormat="1" ht="19.5" customHeight="1">
      <c r="B142" s="238" t="s">
        <v>382</v>
      </c>
      <c r="C142" s="238"/>
      <c r="D142" s="238"/>
      <c r="E142" s="272"/>
      <c r="F142" s="272"/>
      <c r="G142" s="273"/>
      <c r="H142" s="273"/>
    </row>
    <row r="143" spans="3:8" s="65" customFormat="1" ht="14.25" customHeight="1" hidden="1">
      <c r="C143" s="67"/>
      <c r="D143" s="67"/>
      <c r="E143" s="67"/>
      <c r="F143" s="67"/>
      <c r="G143" s="68"/>
      <c r="H143" s="68"/>
    </row>
    <row r="144" spans="2:8" s="65" customFormat="1" ht="19.5" customHeight="1">
      <c r="B144" s="116" t="s">
        <v>383</v>
      </c>
      <c r="C144" s="117"/>
      <c r="D144" s="118"/>
      <c r="E144" s="234" t="s">
        <v>548</v>
      </c>
      <c r="F144" s="234"/>
      <c r="G144" s="235" t="s">
        <v>550</v>
      </c>
      <c r="H144" s="235"/>
    </row>
    <row r="145" spans="2:15" s="65" customFormat="1" ht="19.5" customHeight="1">
      <c r="B145" s="265" t="s">
        <v>384</v>
      </c>
      <c r="C145" s="265"/>
      <c r="D145" s="265"/>
      <c r="E145" s="268">
        <v>17594986612</v>
      </c>
      <c r="F145" s="268"/>
      <c r="G145" s="268">
        <f>BCDSPS!F73</f>
        <v>36231781343</v>
      </c>
      <c r="H145" s="268"/>
      <c r="I145" s="169"/>
      <c r="J145" s="169"/>
      <c r="K145" s="169"/>
      <c r="L145" s="169"/>
      <c r="M145" s="169"/>
      <c r="N145" s="169"/>
      <c r="O145" s="169"/>
    </row>
    <row r="146" spans="2:15" s="65" customFormat="1" ht="19.5" customHeight="1">
      <c r="B146" s="265" t="s">
        <v>385</v>
      </c>
      <c r="C146" s="265"/>
      <c r="D146" s="265"/>
      <c r="E146" s="268">
        <v>4920850000</v>
      </c>
      <c r="F146" s="268"/>
      <c r="G146" s="268">
        <f>BCDSPS!F75</f>
        <v>15093435000</v>
      </c>
      <c r="H146" s="268"/>
      <c r="I146" s="169"/>
      <c r="J146" s="169"/>
      <c r="K146" s="169"/>
      <c r="L146" s="169"/>
      <c r="M146" s="169"/>
      <c r="N146" s="169"/>
      <c r="O146" s="169"/>
    </row>
    <row r="147" spans="2:15" s="65" customFormat="1" ht="19.5" customHeight="1">
      <c r="B147" s="265" t="s">
        <v>386</v>
      </c>
      <c r="C147" s="265"/>
      <c r="D147" s="265"/>
      <c r="E147" s="266">
        <v>151616712</v>
      </c>
      <c r="F147" s="267"/>
      <c r="G147" s="268">
        <f>BCDSPS!F42</f>
        <v>621135708</v>
      </c>
      <c r="H147" s="268"/>
      <c r="I147" s="169"/>
      <c r="J147" s="169"/>
      <c r="K147" s="169"/>
      <c r="L147" s="169"/>
      <c r="M147" s="169"/>
      <c r="N147" s="169"/>
      <c r="O147" s="169"/>
    </row>
    <row r="148" spans="2:15" s="65" customFormat="1" ht="19.5" customHeight="1">
      <c r="B148" s="265" t="s">
        <v>387</v>
      </c>
      <c r="C148" s="265"/>
      <c r="D148" s="265"/>
      <c r="E148" s="266">
        <v>469856528</v>
      </c>
      <c r="F148" s="267"/>
      <c r="G148" s="268">
        <f>BCDSPS!F77+BCDSPS!F84</f>
        <v>2403048767</v>
      </c>
      <c r="H148" s="268"/>
      <c r="I148" s="169"/>
      <c r="J148" s="169"/>
      <c r="K148" s="169"/>
      <c r="L148" s="169"/>
      <c r="M148" s="169"/>
      <c r="N148" s="169"/>
      <c r="O148" s="169"/>
    </row>
    <row r="149" spans="2:15" s="65" customFormat="1" ht="19.5" customHeight="1">
      <c r="B149" s="265" t="s">
        <v>388</v>
      </c>
      <c r="C149" s="265"/>
      <c r="D149" s="265"/>
      <c r="E149" s="266">
        <v>1865633500</v>
      </c>
      <c r="F149" s="267"/>
      <c r="G149" s="268">
        <f>BCDSPS!F86-BCDSPS!F57-G147</f>
        <v>1499150126</v>
      </c>
      <c r="H149" s="268"/>
      <c r="I149" s="169"/>
      <c r="J149" s="169"/>
      <c r="K149" s="169"/>
      <c r="L149" s="169"/>
      <c r="M149" s="169"/>
      <c r="N149" s="169"/>
      <c r="O149" s="169"/>
    </row>
    <row r="150" spans="2:8" s="65" customFormat="1" ht="19.5" customHeight="1">
      <c r="B150" s="269" t="s">
        <v>279</v>
      </c>
      <c r="C150" s="269"/>
      <c r="D150" s="269"/>
      <c r="E150" s="270">
        <f>SUM(E145:F149)</f>
        <v>25002943352</v>
      </c>
      <c r="F150" s="270"/>
      <c r="G150" s="270">
        <f>SUM(G145:H149)</f>
        <v>55848550944</v>
      </c>
      <c r="H150" s="270"/>
    </row>
    <row r="151" spans="3:8" s="65" customFormat="1" ht="10.5" customHeight="1">
      <c r="C151" s="258"/>
      <c r="D151" s="258"/>
      <c r="E151" s="258"/>
      <c r="F151" s="258"/>
      <c r="G151" s="68"/>
      <c r="H151" s="68"/>
    </row>
    <row r="152" spans="2:8" s="65" customFormat="1" ht="19.5" customHeight="1">
      <c r="B152" s="66" t="s">
        <v>389</v>
      </c>
      <c r="C152" s="119"/>
      <c r="D152" s="119"/>
      <c r="E152" s="119"/>
      <c r="F152" s="119"/>
      <c r="G152" s="68"/>
      <c r="H152" s="68"/>
    </row>
    <row r="153" spans="3:8" s="65" customFormat="1" ht="19.5" customHeight="1">
      <c r="C153" s="67"/>
      <c r="D153" s="67"/>
      <c r="E153" s="67"/>
      <c r="F153" s="67"/>
      <c r="G153" s="232" t="s">
        <v>273</v>
      </c>
      <c r="H153" s="232"/>
    </row>
    <row r="154" spans="2:8" s="65" customFormat="1" ht="31.5" customHeight="1">
      <c r="B154" s="259" t="s">
        <v>390</v>
      </c>
      <c r="C154" s="260"/>
      <c r="D154" s="261"/>
      <c r="E154" s="234" t="s">
        <v>548</v>
      </c>
      <c r="F154" s="234"/>
      <c r="G154" s="235" t="s">
        <v>550</v>
      </c>
      <c r="H154" s="235"/>
    </row>
    <row r="155" spans="2:8" s="65" customFormat="1" ht="29.25" customHeight="1">
      <c r="B155" s="262" t="s">
        <v>391</v>
      </c>
      <c r="C155" s="263"/>
      <c r="D155" s="263"/>
      <c r="E155" s="264"/>
      <c r="F155" s="258"/>
      <c r="G155" s="247"/>
      <c r="H155" s="248"/>
    </row>
    <row r="156" spans="2:8" s="65" customFormat="1" ht="30.75" customHeight="1">
      <c r="B156" s="249" t="s">
        <v>392</v>
      </c>
      <c r="C156" s="250"/>
      <c r="D156" s="250"/>
      <c r="E156" s="251"/>
      <c r="F156" s="252"/>
      <c r="G156" s="253"/>
      <c r="H156" s="254"/>
    </row>
    <row r="157" spans="2:8" s="65" customFormat="1" ht="19.5" customHeight="1">
      <c r="B157" s="255" t="s">
        <v>393</v>
      </c>
      <c r="C157" s="255"/>
      <c r="D157" s="255"/>
      <c r="E157" s="120"/>
      <c r="F157" s="121"/>
      <c r="G157" s="256"/>
      <c r="H157" s="257"/>
    </row>
    <row r="158" spans="2:8" s="65" customFormat="1" ht="19.5" customHeight="1">
      <c r="B158" s="240" t="s">
        <v>394</v>
      </c>
      <c r="C158" s="241"/>
      <c r="D158" s="242"/>
      <c r="E158" s="234" t="s">
        <v>548</v>
      </c>
      <c r="F158" s="234"/>
      <c r="G158" s="235" t="s">
        <v>550</v>
      </c>
      <c r="H158" s="235"/>
    </row>
    <row r="159" spans="2:8" s="65" customFormat="1" ht="19.5" customHeight="1">
      <c r="B159" s="243" t="s">
        <v>395</v>
      </c>
      <c r="C159" s="244"/>
      <c r="D159" s="245"/>
      <c r="E159" s="246"/>
      <c r="F159" s="234"/>
      <c r="G159" s="235"/>
      <c r="H159" s="235"/>
    </row>
    <row r="160" spans="2:8" s="65" customFormat="1" ht="19.5" customHeight="1">
      <c r="B160" s="233" t="s">
        <v>396</v>
      </c>
      <c r="C160" s="233"/>
      <c r="D160" s="233"/>
      <c r="E160" s="234"/>
      <c r="F160" s="234"/>
      <c r="G160" s="235"/>
      <c r="H160" s="235"/>
    </row>
    <row r="161" spans="2:8" s="65" customFormat="1" ht="19.5" customHeight="1">
      <c r="B161" s="238" t="s">
        <v>397</v>
      </c>
      <c r="C161" s="238"/>
      <c r="D161" s="238"/>
      <c r="E161" s="234"/>
      <c r="F161" s="234"/>
      <c r="G161" s="235"/>
      <c r="H161" s="235"/>
    </row>
    <row r="162" spans="3:8" s="65" customFormat="1" ht="19.5" customHeight="1">
      <c r="C162" s="67"/>
      <c r="D162" s="67"/>
      <c r="E162" s="67"/>
      <c r="F162" s="67"/>
      <c r="G162" s="68"/>
      <c r="H162" s="68"/>
    </row>
    <row r="163" spans="2:8" s="65" customFormat="1" ht="19.5" customHeight="1">
      <c r="B163" s="65" t="s">
        <v>398</v>
      </c>
      <c r="C163" s="67"/>
      <c r="D163" s="67"/>
      <c r="E163" s="67"/>
      <c r="F163" s="67"/>
      <c r="G163" s="68"/>
      <c r="H163" s="68"/>
    </row>
    <row r="164" spans="2:8" s="65" customFormat="1" ht="19.5" customHeight="1">
      <c r="B164" s="65" t="s">
        <v>399</v>
      </c>
      <c r="C164" s="67"/>
      <c r="D164" s="67"/>
      <c r="E164" s="67"/>
      <c r="F164" s="67"/>
      <c r="G164" s="68"/>
      <c r="H164" s="68"/>
    </row>
    <row r="165" spans="2:8" s="65" customFormat="1" ht="19.5" customHeight="1">
      <c r="B165" s="65" t="s">
        <v>400</v>
      </c>
      <c r="C165" s="67"/>
      <c r="D165" s="67"/>
      <c r="E165" s="67"/>
      <c r="F165" s="67"/>
      <c r="G165" s="68"/>
      <c r="H165" s="68"/>
    </row>
    <row r="166" spans="2:8" s="65" customFormat="1" ht="19.5" customHeight="1">
      <c r="B166" s="65" t="s">
        <v>401</v>
      </c>
      <c r="C166" s="67"/>
      <c r="D166" s="67"/>
      <c r="E166" s="67"/>
      <c r="F166" s="67"/>
      <c r="G166" s="68"/>
      <c r="H166" s="68"/>
    </row>
    <row r="167" spans="2:8" s="65" customFormat="1" ht="19.5" customHeight="1">
      <c r="B167" s="65" t="s">
        <v>402</v>
      </c>
      <c r="C167" s="67"/>
      <c r="D167" s="67"/>
      <c r="E167" s="67"/>
      <c r="F167" s="67"/>
      <c r="G167" s="68"/>
      <c r="H167" s="68"/>
    </row>
    <row r="168" spans="2:8" s="65" customFormat="1" ht="19.5" customHeight="1">
      <c r="B168" s="65" t="s">
        <v>403</v>
      </c>
      <c r="C168" s="67"/>
      <c r="D168" s="67"/>
      <c r="E168" s="67"/>
      <c r="F168" s="67"/>
      <c r="G168" s="68"/>
      <c r="H168" s="68"/>
    </row>
    <row r="169" spans="3:8" s="65" customFormat="1" ht="19.5" customHeight="1">
      <c r="C169" s="67"/>
      <c r="D169" s="67"/>
      <c r="E169" s="67"/>
      <c r="F169" s="67"/>
      <c r="G169" s="68"/>
      <c r="H169" s="68"/>
    </row>
    <row r="170" spans="3:11" s="65" customFormat="1" ht="15.75">
      <c r="C170" s="67"/>
      <c r="D170" s="239" t="s">
        <v>566</v>
      </c>
      <c r="E170" s="239"/>
      <c r="F170" s="239"/>
      <c r="G170" s="239"/>
      <c r="H170" s="239"/>
      <c r="I170" s="122"/>
      <c r="J170" s="122"/>
      <c r="K170" s="122"/>
    </row>
    <row r="171" spans="3:9" s="65" customFormat="1" ht="15">
      <c r="C171" s="67"/>
      <c r="D171" s="67"/>
      <c r="E171" s="67"/>
      <c r="F171" s="123"/>
      <c r="G171" s="115"/>
      <c r="H171" s="68"/>
      <c r="I171" s="67"/>
    </row>
    <row r="172" spans="2:10" s="66" customFormat="1" ht="15.75">
      <c r="B172" s="124" t="s">
        <v>404</v>
      </c>
      <c r="C172" s="229" t="s">
        <v>405</v>
      </c>
      <c r="D172" s="229"/>
      <c r="E172" s="229"/>
      <c r="F172" s="229"/>
      <c r="G172" s="230" t="s">
        <v>406</v>
      </c>
      <c r="H172" s="230"/>
      <c r="I172" s="125"/>
      <c r="J172" s="125"/>
    </row>
    <row r="173" spans="2:10" s="65" customFormat="1" ht="15">
      <c r="B173" s="126"/>
      <c r="C173" s="231"/>
      <c r="D173" s="231"/>
      <c r="E173" s="127"/>
      <c r="F173" s="127"/>
      <c r="G173" s="232"/>
      <c r="H173" s="232"/>
      <c r="I173" s="126"/>
      <c r="J173" s="126"/>
    </row>
    <row r="174" spans="2:10" s="65" customFormat="1" ht="15">
      <c r="B174" s="126"/>
      <c r="C174" s="123"/>
      <c r="D174" s="123"/>
      <c r="E174" s="127"/>
      <c r="F174" s="127"/>
      <c r="G174" s="115"/>
      <c r="H174" s="115"/>
      <c r="I174" s="126"/>
      <c r="J174" s="126"/>
    </row>
    <row r="175" spans="3:9" s="65" customFormat="1" ht="15">
      <c r="C175" s="67"/>
      <c r="D175" s="67"/>
      <c r="E175" s="67"/>
      <c r="F175" s="123"/>
      <c r="G175" s="115"/>
      <c r="H175" s="68"/>
      <c r="I175" s="67"/>
    </row>
    <row r="176" spans="3:8" s="65" customFormat="1" ht="15">
      <c r="C176" s="67"/>
      <c r="D176" s="67"/>
      <c r="E176" s="67"/>
      <c r="F176" s="67"/>
      <c r="G176" s="68"/>
      <c r="H176" s="68"/>
    </row>
    <row r="177" spans="1:6" s="20" customFormat="1" ht="15">
      <c r="A177" s="236" t="s">
        <v>537</v>
      </c>
      <c r="B177" s="236"/>
      <c r="C177" s="237" t="s">
        <v>221</v>
      </c>
      <c r="D177" s="237"/>
      <c r="E177" s="237"/>
      <c r="F177" s="237"/>
    </row>
    <row r="178" spans="3:8" s="65" customFormat="1" ht="15">
      <c r="C178" s="67"/>
      <c r="D178" s="67"/>
      <c r="E178" s="67"/>
      <c r="F178" s="67"/>
      <c r="G178" s="68"/>
      <c r="H178" s="68"/>
    </row>
    <row r="179" spans="3:8" s="65" customFormat="1" ht="15">
      <c r="C179" s="67"/>
      <c r="D179" s="67"/>
      <c r="E179" s="67"/>
      <c r="F179" s="67"/>
      <c r="G179" s="68"/>
      <c r="H179" s="68"/>
    </row>
    <row r="180" spans="2:9" s="128" customFormat="1" ht="18">
      <c r="B180" s="129"/>
      <c r="C180" s="228"/>
      <c r="D180" s="228"/>
      <c r="E180" s="228"/>
      <c r="F180" s="130"/>
      <c r="G180" s="131"/>
      <c r="H180" s="132"/>
      <c r="I180" s="133"/>
    </row>
    <row r="181" spans="3:8" s="65" customFormat="1" ht="15">
      <c r="C181" s="67"/>
      <c r="D181" s="67"/>
      <c r="E181" s="67"/>
      <c r="F181" s="67"/>
      <c r="G181" s="68"/>
      <c r="H181" s="68"/>
    </row>
    <row r="182" spans="3:8" s="65" customFormat="1" ht="15">
      <c r="C182" s="67"/>
      <c r="D182" s="67"/>
      <c r="E182" s="67"/>
      <c r="F182" s="67"/>
      <c r="G182" s="68"/>
      <c r="H182" s="68"/>
    </row>
    <row r="183" spans="3:8" s="65" customFormat="1" ht="15">
      <c r="C183" s="67"/>
      <c r="D183" s="67"/>
      <c r="E183" s="67"/>
      <c r="F183" s="67"/>
      <c r="G183" s="68"/>
      <c r="H183" s="68"/>
    </row>
    <row r="184" spans="3:8" s="65" customFormat="1" ht="15">
      <c r="C184" s="67"/>
      <c r="D184" s="67"/>
      <c r="E184" s="67"/>
      <c r="F184" s="67"/>
      <c r="G184" s="68"/>
      <c r="H184" s="68"/>
    </row>
    <row r="185" spans="3:8" s="65" customFormat="1" ht="15">
      <c r="C185" s="67"/>
      <c r="D185" s="67"/>
      <c r="E185" s="67"/>
      <c r="F185" s="67"/>
      <c r="G185" s="68"/>
      <c r="H185" s="68"/>
    </row>
    <row r="186" spans="3:8" s="65" customFormat="1" ht="15">
      <c r="C186" s="67"/>
      <c r="D186" s="67"/>
      <c r="E186" s="67"/>
      <c r="F186" s="67"/>
      <c r="G186" s="68"/>
      <c r="H186" s="68"/>
    </row>
    <row r="187" spans="3:8" s="65" customFormat="1" ht="15">
      <c r="C187" s="67"/>
      <c r="D187" s="67"/>
      <c r="E187" s="67"/>
      <c r="F187" s="67"/>
      <c r="G187" s="68"/>
      <c r="H187" s="68"/>
    </row>
    <row r="188" spans="3:8" s="65" customFormat="1" ht="15">
      <c r="C188" s="67"/>
      <c r="D188" s="67"/>
      <c r="E188" s="67"/>
      <c r="F188" s="67"/>
      <c r="G188" s="68"/>
      <c r="H188" s="68"/>
    </row>
    <row r="189" spans="3:8" s="65" customFormat="1" ht="15">
      <c r="C189" s="67"/>
      <c r="D189" s="67"/>
      <c r="E189" s="67"/>
      <c r="F189" s="67"/>
      <c r="G189" s="68"/>
      <c r="H189" s="68"/>
    </row>
    <row r="190" spans="3:8" s="65" customFormat="1" ht="15">
      <c r="C190" s="67"/>
      <c r="D190" s="67"/>
      <c r="E190" s="67"/>
      <c r="F190" s="67"/>
      <c r="G190" s="68"/>
      <c r="H190" s="68"/>
    </row>
    <row r="191" spans="3:8" s="65" customFormat="1" ht="15">
      <c r="C191" s="67"/>
      <c r="D191" s="67"/>
      <c r="E191" s="67"/>
      <c r="F191" s="67"/>
      <c r="G191" s="68"/>
      <c r="H191" s="68"/>
    </row>
    <row r="192" spans="3:8" s="65" customFormat="1" ht="15">
      <c r="C192" s="67"/>
      <c r="D192" s="67"/>
      <c r="E192" s="67"/>
      <c r="F192" s="67"/>
      <c r="G192" s="68"/>
      <c r="H192" s="68"/>
    </row>
    <row r="193" spans="3:8" s="65" customFormat="1" ht="15">
      <c r="C193" s="67"/>
      <c r="D193" s="67"/>
      <c r="E193" s="67"/>
      <c r="F193" s="67"/>
      <c r="G193" s="68"/>
      <c r="H193" s="68"/>
    </row>
    <row r="194" spans="3:8" s="65" customFormat="1" ht="15">
      <c r="C194" s="67"/>
      <c r="D194" s="67"/>
      <c r="E194" s="67"/>
      <c r="F194" s="67"/>
      <c r="G194" s="68"/>
      <c r="H194" s="68"/>
    </row>
    <row r="195" spans="3:8" s="65" customFormat="1" ht="15">
      <c r="C195" s="67"/>
      <c r="D195" s="67"/>
      <c r="E195" s="67"/>
      <c r="F195" s="67"/>
      <c r="G195" s="68"/>
      <c r="H195" s="68"/>
    </row>
    <row r="196" spans="3:8" s="65" customFormat="1" ht="15">
      <c r="C196" s="67"/>
      <c r="D196" s="67"/>
      <c r="E196" s="67"/>
      <c r="F196" s="67"/>
      <c r="G196" s="68"/>
      <c r="H196" s="68"/>
    </row>
    <row r="197" spans="3:8" s="65" customFormat="1" ht="15">
      <c r="C197" s="67"/>
      <c r="D197" s="67"/>
      <c r="E197" s="67"/>
      <c r="F197" s="67"/>
      <c r="G197" s="68"/>
      <c r="H197" s="68"/>
    </row>
    <row r="198" spans="3:8" s="65" customFormat="1" ht="15">
      <c r="C198" s="67"/>
      <c r="D198" s="67"/>
      <c r="E198" s="67"/>
      <c r="F198" s="67"/>
      <c r="G198" s="68"/>
      <c r="H198" s="68"/>
    </row>
    <row r="199" spans="3:8" s="65" customFormat="1" ht="15">
      <c r="C199" s="67"/>
      <c r="D199" s="67"/>
      <c r="E199" s="67"/>
      <c r="F199" s="67"/>
      <c r="G199" s="68"/>
      <c r="H199" s="68"/>
    </row>
    <row r="200" spans="3:8" s="65" customFormat="1" ht="15">
      <c r="C200" s="67"/>
      <c r="D200" s="67"/>
      <c r="E200" s="67"/>
      <c r="F200" s="67"/>
      <c r="G200" s="68"/>
      <c r="H200" s="68"/>
    </row>
    <row r="201" spans="3:8" s="65" customFormat="1" ht="15">
      <c r="C201" s="67"/>
      <c r="D201" s="67"/>
      <c r="E201" s="67"/>
      <c r="F201" s="67"/>
      <c r="G201" s="68"/>
      <c r="H201" s="68"/>
    </row>
    <row r="202" spans="3:8" s="65" customFormat="1" ht="15">
      <c r="C202" s="67"/>
      <c r="D202" s="67"/>
      <c r="E202" s="67"/>
      <c r="F202" s="67"/>
      <c r="G202" s="68"/>
      <c r="H202" s="68"/>
    </row>
    <row r="203" spans="3:8" s="65" customFormat="1" ht="15">
      <c r="C203" s="67"/>
      <c r="D203" s="67"/>
      <c r="E203" s="67"/>
      <c r="F203" s="67"/>
      <c r="G203" s="68"/>
      <c r="H203" s="68"/>
    </row>
    <row r="204" spans="3:8" s="65" customFormat="1" ht="15">
      <c r="C204" s="67"/>
      <c r="D204" s="67"/>
      <c r="E204" s="67"/>
      <c r="F204" s="67"/>
      <c r="G204" s="68"/>
      <c r="H204" s="68"/>
    </row>
    <row r="205" spans="3:8" s="65" customFormat="1" ht="15">
      <c r="C205" s="67"/>
      <c r="D205" s="67"/>
      <c r="E205" s="67"/>
      <c r="F205" s="67"/>
      <c r="G205" s="68"/>
      <c r="H205" s="68"/>
    </row>
    <row r="206" spans="3:8" s="65" customFormat="1" ht="15">
      <c r="C206" s="67"/>
      <c r="D206" s="67"/>
      <c r="E206" s="67"/>
      <c r="F206" s="67"/>
      <c r="G206" s="68"/>
      <c r="H206" s="68"/>
    </row>
  </sheetData>
  <sheetProtection/>
  <mergeCells count="262">
    <mergeCell ref="F8:H8"/>
    <mergeCell ref="I8:K8"/>
    <mergeCell ref="F1:H1"/>
    <mergeCell ref="F2:H2"/>
    <mergeCell ref="C4:D4"/>
    <mergeCell ref="G4:H4"/>
    <mergeCell ref="B5:H5"/>
    <mergeCell ref="B6:H6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H24:H26"/>
    <mergeCell ref="B19:D19"/>
    <mergeCell ref="E19:F19"/>
    <mergeCell ref="G19:H19"/>
    <mergeCell ref="B20:D20"/>
    <mergeCell ref="E20:F20"/>
    <mergeCell ref="G20:H20"/>
    <mergeCell ref="D33:E33"/>
    <mergeCell ref="D34:E34"/>
    <mergeCell ref="B21:D21"/>
    <mergeCell ref="E21:F21"/>
    <mergeCell ref="G21:H21"/>
    <mergeCell ref="B24:B26"/>
    <mergeCell ref="C24:C26"/>
    <mergeCell ref="D24:E26"/>
    <mergeCell ref="F24:F26"/>
    <mergeCell ref="G24:G26"/>
    <mergeCell ref="D27:E27"/>
    <mergeCell ref="D28:E28"/>
    <mergeCell ref="D29:E29"/>
    <mergeCell ref="D30:E30"/>
    <mergeCell ref="D31:E31"/>
    <mergeCell ref="D32:E32"/>
    <mergeCell ref="D49:E49"/>
    <mergeCell ref="D50:E50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90:D90"/>
    <mergeCell ref="E90:F90"/>
    <mergeCell ref="G90:H90"/>
    <mergeCell ref="D51:E51"/>
    <mergeCell ref="D52:E52"/>
    <mergeCell ref="B57:B59"/>
    <mergeCell ref="C57:C59"/>
    <mergeCell ref="D57:D59"/>
    <mergeCell ref="E57:E59"/>
    <mergeCell ref="F57:F59"/>
    <mergeCell ref="G57:G59"/>
    <mergeCell ref="H57:H59"/>
    <mergeCell ref="E95:F95"/>
    <mergeCell ref="G95:H95"/>
    <mergeCell ref="E91:F91"/>
    <mergeCell ref="G91:H91"/>
    <mergeCell ref="E92:F92"/>
    <mergeCell ref="G92:H92"/>
    <mergeCell ref="B101:D101"/>
    <mergeCell ref="E101:F101"/>
    <mergeCell ref="G101:H101"/>
    <mergeCell ref="E96:F96"/>
    <mergeCell ref="G96:H96"/>
    <mergeCell ref="E93:F93"/>
    <mergeCell ref="G93:H93"/>
    <mergeCell ref="E94:F94"/>
    <mergeCell ref="G94:H94"/>
    <mergeCell ref="E97:F97"/>
    <mergeCell ref="G97:H97"/>
    <mergeCell ref="B98:D98"/>
    <mergeCell ref="E98:F98"/>
    <mergeCell ref="G98:H98"/>
    <mergeCell ref="E100:F100"/>
    <mergeCell ref="G100:H100"/>
    <mergeCell ref="B102:D102"/>
    <mergeCell ref="E102:F102"/>
    <mergeCell ref="G102:H102"/>
    <mergeCell ref="B103:D103"/>
    <mergeCell ref="E103:F103"/>
    <mergeCell ref="G103:H103"/>
    <mergeCell ref="G108:H108"/>
    <mergeCell ref="B104:D104"/>
    <mergeCell ref="E104:F104"/>
    <mergeCell ref="G104:H104"/>
    <mergeCell ref="B105:D105"/>
    <mergeCell ref="E105:F105"/>
    <mergeCell ref="G105:H105"/>
    <mergeCell ref="B106:D106"/>
    <mergeCell ref="G109:H109"/>
    <mergeCell ref="B109:D109"/>
    <mergeCell ref="E109:F109"/>
    <mergeCell ref="E106:F106"/>
    <mergeCell ref="G106:H106"/>
    <mergeCell ref="B107:D107"/>
    <mergeCell ref="E107:F107"/>
    <mergeCell ref="G107:H107"/>
    <mergeCell ref="B108:D108"/>
    <mergeCell ref="E108:F108"/>
    <mergeCell ref="D116:E116"/>
    <mergeCell ref="B110:D110"/>
    <mergeCell ref="E110:F110"/>
    <mergeCell ref="G110:H110"/>
    <mergeCell ref="B112:C112"/>
    <mergeCell ref="D112:E112"/>
    <mergeCell ref="B121:C121"/>
    <mergeCell ref="D121:E121"/>
    <mergeCell ref="B117:C117"/>
    <mergeCell ref="D117:E117"/>
    <mergeCell ref="D113:E113"/>
    <mergeCell ref="B114:C114"/>
    <mergeCell ref="D114:E114"/>
    <mergeCell ref="B115:C115"/>
    <mergeCell ref="D115:E115"/>
    <mergeCell ref="B116:C116"/>
    <mergeCell ref="B118:C118"/>
    <mergeCell ref="D118:E118"/>
    <mergeCell ref="B119:C119"/>
    <mergeCell ref="D119:E119"/>
    <mergeCell ref="B120:C120"/>
    <mergeCell ref="D120:E120"/>
    <mergeCell ref="G124:H124"/>
    <mergeCell ref="E125:F125"/>
    <mergeCell ref="G125:H125"/>
    <mergeCell ref="B126:D126"/>
    <mergeCell ref="E126:F126"/>
    <mergeCell ref="G126:H126"/>
    <mergeCell ref="B127:D127"/>
    <mergeCell ref="E127:F127"/>
    <mergeCell ref="G127:H127"/>
    <mergeCell ref="B128:D128"/>
    <mergeCell ref="E128:F128"/>
    <mergeCell ref="G128:H128"/>
    <mergeCell ref="B129:D129"/>
    <mergeCell ref="E129:F129"/>
    <mergeCell ref="G129:H129"/>
    <mergeCell ref="B130:D130"/>
    <mergeCell ref="E130:F130"/>
    <mergeCell ref="G130:H130"/>
    <mergeCell ref="B131:D131"/>
    <mergeCell ref="E131:F131"/>
    <mergeCell ref="G131:H131"/>
    <mergeCell ref="B132:D132"/>
    <mergeCell ref="E132:F132"/>
    <mergeCell ref="G132:H132"/>
    <mergeCell ref="B138:D138"/>
    <mergeCell ref="B133:D133"/>
    <mergeCell ref="E133:F133"/>
    <mergeCell ref="G133:H133"/>
    <mergeCell ref="B134:D134"/>
    <mergeCell ref="E134:F134"/>
    <mergeCell ref="G134:H134"/>
    <mergeCell ref="B136:D136"/>
    <mergeCell ref="E136:F136"/>
    <mergeCell ref="G136:H136"/>
    <mergeCell ref="B137:D137"/>
    <mergeCell ref="E137:F137"/>
    <mergeCell ref="G137:H137"/>
    <mergeCell ref="B139:D139"/>
    <mergeCell ref="E139:F139"/>
    <mergeCell ref="G139:H139"/>
    <mergeCell ref="B140:D140"/>
    <mergeCell ref="E140:F140"/>
    <mergeCell ref="G140:H140"/>
    <mergeCell ref="G142:H142"/>
    <mergeCell ref="E144:F144"/>
    <mergeCell ref="G144:H144"/>
    <mergeCell ref="G141:H141"/>
    <mergeCell ref="E138:F138"/>
    <mergeCell ref="G138:H138"/>
    <mergeCell ref="G145:H145"/>
    <mergeCell ref="B146:D146"/>
    <mergeCell ref="E146:F146"/>
    <mergeCell ref="G146:H146"/>
    <mergeCell ref="B141:D141"/>
    <mergeCell ref="E141:F141"/>
    <mergeCell ref="B145:D145"/>
    <mergeCell ref="E145:F145"/>
    <mergeCell ref="B142:D142"/>
    <mergeCell ref="E142:F142"/>
    <mergeCell ref="B147:D147"/>
    <mergeCell ref="E147:F147"/>
    <mergeCell ref="G147:H147"/>
    <mergeCell ref="B148:D148"/>
    <mergeCell ref="E148:F148"/>
    <mergeCell ref="G148:H148"/>
    <mergeCell ref="B149:D149"/>
    <mergeCell ref="E149:F149"/>
    <mergeCell ref="G149:H149"/>
    <mergeCell ref="B150:D150"/>
    <mergeCell ref="E150:F150"/>
    <mergeCell ref="G150:H150"/>
    <mergeCell ref="C151:D151"/>
    <mergeCell ref="E151:F151"/>
    <mergeCell ref="G153:H153"/>
    <mergeCell ref="B154:D154"/>
    <mergeCell ref="E154:F154"/>
    <mergeCell ref="G154:H154"/>
    <mergeCell ref="G155:H155"/>
    <mergeCell ref="B156:D156"/>
    <mergeCell ref="E156:F156"/>
    <mergeCell ref="G156:H156"/>
    <mergeCell ref="B157:D157"/>
    <mergeCell ref="G157:H157"/>
    <mergeCell ref="B155:D155"/>
    <mergeCell ref="E155:F155"/>
    <mergeCell ref="B161:D161"/>
    <mergeCell ref="E161:F161"/>
    <mergeCell ref="G161:H161"/>
    <mergeCell ref="D170:H170"/>
    <mergeCell ref="B158:D158"/>
    <mergeCell ref="E158:F158"/>
    <mergeCell ref="G158:H158"/>
    <mergeCell ref="G159:H159"/>
    <mergeCell ref="B159:D159"/>
    <mergeCell ref="E159:F159"/>
    <mergeCell ref="C180:E180"/>
    <mergeCell ref="C172:F172"/>
    <mergeCell ref="G172:H172"/>
    <mergeCell ref="C173:D173"/>
    <mergeCell ref="G173:H173"/>
    <mergeCell ref="B160:D160"/>
    <mergeCell ref="E160:F160"/>
    <mergeCell ref="G160:H160"/>
    <mergeCell ref="A177:B177"/>
    <mergeCell ref="C177:F177"/>
  </mergeCells>
  <printOptions/>
  <pageMargins left="0.22" right="0.75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3">
      <selection activeCell="D12" sqref="D12"/>
    </sheetView>
  </sheetViews>
  <sheetFormatPr defaultColWidth="9.00390625" defaultRowHeight="15.75"/>
  <cols>
    <col min="1" max="1" width="38.125" style="154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60" customFormat="1" ht="15.75">
      <c r="A1" s="315" t="s">
        <v>7</v>
      </c>
      <c r="B1" s="316"/>
      <c r="C1" s="62"/>
      <c r="D1" s="309" t="s">
        <v>8</v>
      </c>
      <c r="E1" s="309"/>
      <c r="F1" s="62"/>
      <c r="H1" s="202"/>
    </row>
    <row r="2" spans="1:8" s="60" customFormat="1" ht="15.75">
      <c r="A2" s="317" t="s">
        <v>9</v>
      </c>
      <c r="B2" s="317"/>
      <c r="C2" s="62"/>
      <c r="D2" s="309" t="s">
        <v>562</v>
      </c>
      <c r="E2" s="309"/>
      <c r="F2" s="62"/>
      <c r="H2" s="202"/>
    </row>
    <row r="3" spans="1:8" s="60" customFormat="1" ht="15.75">
      <c r="A3" s="319" t="s">
        <v>10</v>
      </c>
      <c r="B3" s="319"/>
      <c r="C3" s="59"/>
      <c r="D3" s="62"/>
      <c r="E3" s="62"/>
      <c r="F3" s="62"/>
      <c r="H3" s="202"/>
    </row>
    <row r="4" spans="1:8" s="60" customFormat="1" ht="15.75">
      <c r="A4" s="62"/>
      <c r="B4" s="62"/>
      <c r="C4" s="311" t="s">
        <v>407</v>
      </c>
      <c r="D4" s="311"/>
      <c r="E4" s="62"/>
      <c r="F4" s="62"/>
      <c r="H4" s="202"/>
    </row>
    <row r="5" spans="1:8" s="137" customFormat="1" ht="24" customHeight="1">
      <c r="A5" s="320" t="s">
        <v>408</v>
      </c>
      <c r="B5" s="311"/>
      <c r="C5" s="311"/>
      <c r="D5" s="311"/>
      <c r="E5" s="136"/>
      <c r="H5" s="203"/>
    </row>
    <row r="6" spans="1:8" s="137" customFormat="1" ht="12" customHeight="1">
      <c r="A6" s="138"/>
      <c r="B6" s="7"/>
      <c r="C6" s="7"/>
      <c r="D6" s="7"/>
      <c r="E6" s="136"/>
      <c r="H6" s="203"/>
    </row>
    <row r="7" spans="1:8" s="137" customFormat="1" ht="12">
      <c r="A7" s="139"/>
      <c r="B7" s="7"/>
      <c r="C7" s="7"/>
      <c r="D7" s="136"/>
      <c r="E7" s="136"/>
      <c r="H7" s="203"/>
    </row>
    <row r="8" spans="1:8" s="137" customFormat="1" ht="54.75" customHeight="1">
      <c r="A8" s="140" t="s">
        <v>13</v>
      </c>
      <c r="B8" s="140" t="s">
        <v>14</v>
      </c>
      <c r="C8" s="141" t="s">
        <v>15</v>
      </c>
      <c r="D8" s="142" t="s">
        <v>409</v>
      </c>
      <c r="E8" s="142" t="s">
        <v>410</v>
      </c>
      <c r="H8" s="203"/>
    </row>
    <row r="9" spans="1:5" ht="31.5">
      <c r="A9" s="143" t="s">
        <v>411</v>
      </c>
      <c r="B9" s="144"/>
      <c r="C9" s="145"/>
      <c r="D9" s="146"/>
      <c r="E9" s="146"/>
    </row>
    <row r="10" spans="1:9" ht="30">
      <c r="A10" s="147" t="s">
        <v>412</v>
      </c>
      <c r="B10" s="148" t="s">
        <v>207</v>
      </c>
      <c r="C10" s="149"/>
      <c r="D10" s="150">
        <f>61811295449+1352750250</f>
        <v>63164045699</v>
      </c>
      <c r="E10" s="150">
        <v>52504571632</v>
      </c>
      <c r="F10" s="44"/>
      <c r="G10" s="201"/>
      <c r="I10" s="201"/>
    </row>
    <row r="11" spans="1:9" ht="30">
      <c r="A11" s="147" t="s">
        <v>413</v>
      </c>
      <c r="B11" s="148" t="s">
        <v>209</v>
      </c>
      <c r="C11" s="149"/>
      <c r="D11" s="150">
        <f>-(46686657730+852150813+84376003+994873511)</f>
        <v>-48618058057</v>
      </c>
      <c r="E11" s="150">
        <v>-33215549534</v>
      </c>
      <c r="F11" s="44"/>
      <c r="G11" s="201"/>
      <c r="I11" s="201"/>
    </row>
    <row r="12" spans="1:9" ht="15">
      <c r="A12" s="147" t="s">
        <v>414</v>
      </c>
      <c r="B12" s="148" t="s">
        <v>211</v>
      </c>
      <c r="C12" s="149"/>
      <c r="D12" s="150">
        <f>-(2601441500+8543435000)</f>
        <v>-11144876500</v>
      </c>
      <c r="E12" s="150">
        <v>-13333464900</v>
      </c>
      <c r="F12" s="44"/>
      <c r="G12" s="201"/>
      <c r="I12" s="201"/>
    </row>
    <row r="13" spans="1:9" ht="15">
      <c r="A13" s="147" t="s">
        <v>415</v>
      </c>
      <c r="B13" s="148" t="s">
        <v>213</v>
      </c>
      <c r="C13" s="149"/>
      <c r="D13" s="150">
        <f>-(237693585+382271197)</f>
        <v>-619964782</v>
      </c>
      <c r="E13" s="150">
        <v>-767812211</v>
      </c>
      <c r="F13" s="44"/>
      <c r="G13" s="201"/>
      <c r="I13" s="201"/>
    </row>
    <row r="14" spans="1:9" ht="30">
      <c r="A14" s="147" t="s">
        <v>416</v>
      </c>
      <c r="B14" s="148" t="s">
        <v>215</v>
      </c>
      <c r="C14" s="149"/>
      <c r="D14" s="150">
        <f>-(1360910964)</f>
        <v>-1360910964</v>
      </c>
      <c r="E14" s="150">
        <v>-115969559</v>
      </c>
      <c r="F14" s="44"/>
      <c r="G14" s="201"/>
      <c r="I14" s="201"/>
    </row>
    <row r="15" spans="1:9" ht="15">
      <c r="A15" s="147" t="s">
        <v>417</v>
      </c>
      <c r="B15" s="148" t="s">
        <v>217</v>
      </c>
      <c r="C15" s="149"/>
      <c r="D15" s="150">
        <f>(22938265+2005252585+29930340+11620613+69946695)</f>
        <v>2139688498</v>
      </c>
      <c r="E15" s="150">
        <v>383683584</v>
      </c>
      <c r="F15" s="44"/>
      <c r="G15" s="201"/>
      <c r="I15" s="201"/>
    </row>
    <row r="16" spans="1:9" ht="15">
      <c r="A16" s="147" t="s">
        <v>418</v>
      </c>
      <c r="B16" s="148" t="s">
        <v>419</v>
      </c>
      <c r="C16" s="149"/>
      <c r="D16" s="150">
        <f>-(10000+260698577+1457022948+15834000+209000000+82127094+15477669+90967492+28657949+3000000+29930340+13980660)</f>
        <v>-2206706729</v>
      </c>
      <c r="E16" s="150">
        <v>-631160760</v>
      </c>
      <c r="F16" s="44"/>
      <c r="G16" s="201"/>
      <c r="I16" s="201"/>
    </row>
    <row r="17" spans="1:9" ht="31.5">
      <c r="A17" s="143" t="s">
        <v>420</v>
      </c>
      <c r="B17" s="144" t="s">
        <v>236</v>
      </c>
      <c r="C17" s="145"/>
      <c r="D17" s="151">
        <f>SUM(D10:D16)</f>
        <v>1353217165</v>
      </c>
      <c r="E17" s="151">
        <f>SUM(E10:E16)</f>
        <v>4824298252</v>
      </c>
      <c r="F17" s="44"/>
      <c r="G17" s="201"/>
      <c r="I17" s="201"/>
    </row>
    <row r="18" spans="1:9" ht="31.5">
      <c r="A18" s="143" t="s">
        <v>421</v>
      </c>
      <c r="B18" s="144"/>
      <c r="C18" s="145"/>
      <c r="D18" s="151"/>
      <c r="E18" s="151"/>
      <c r="F18" s="44"/>
      <c r="G18" s="201"/>
      <c r="I18" s="201"/>
    </row>
    <row r="19" spans="1:9" ht="30">
      <c r="A19" s="147" t="s">
        <v>422</v>
      </c>
      <c r="B19" s="148" t="s">
        <v>238</v>
      </c>
      <c r="C19" s="149"/>
      <c r="D19" s="150"/>
      <c r="E19" s="150"/>
      <c r="F19" s="44"/>
      <c r="G19" s="201"/>
      <c r="I19" s="201"/>
    </row>
    <row r="20" spans="1:9" ht="30">
      <c r="A20" s="147" t="s">
        <v>423</v>
      </c>
      <c r="B20" s="148" t="s">
        <v>240</v>
      </c>
      <c r="C20" s="149"/>
      <c r="D20" s="150"/>
      <c r="E20" s="150"/>
      <c r="F20" s="44"/>
      <c r="G20" s="201"/>
      <c r="I20" s="201"/>
    </row>
    <row r="21" spans="1:9" ht="30">
      <c r="A21" s="147" t="s">
        <v>424</v>
      </c>
      <c r="B21" s="148" t="s">
        <v>242</v>
      </c>
      <c r="C21" s="149"/>
      <c r="D21" s="150"/>
      <c r="E21" s="150"/>
      <c r="F21" s="44"/>
      <c r="G21" s="201"/>
      <c r="I21" s="201"/>
    </row>
    <row r="22" spans="1:9" ht="30">
      <c r="A22" s="147" t="s">
        <v>425</v>
      </c>
      <c r="B22" s="148" t="s">
        <v>244</v>
      </c>
      <c r="C22" s="149"/>
      <c r="D22" s="150"/>
      <c r="E22" s="150"/>
      <c r="F22" s="44"/>
      <c r="G22" s="201"/>
      <c r="I22" s="201"/>
    </row>
    <row r="23" spans="1:9" ht="15">
      <c r="A23" s="147" t="s">
        <v>426</v>
      </c>
      <c r="B23" s="148" t="s">
        <v>246</v>
      </c>
      <c r="C23" s="149"/>
      <c r="D23" s="150"/>
      <c r="E23" s="150"/>
      <c r="F23" s="44"/>
      <c r="G23" s="201"/>
      <c r="I23" s="201"/>
    </row>
    <row r="24" spans="1:9" ht="30">
      <c r="A24" s="147" t="s">
        <v>427</v>
      </c>
      <c r="B24" s="148" t="s">
        <v>428</v>
      </c>
      <c r="C24" s="149"/>
      <c r="D24" s="150"/>
      <c r="E24" s="150"/>
      <c r="F24" s="44"/>
      <c r="G24" s="201"/>
      <c r="I24" s="201"/>
    </row>
    <row r="25" spans="1:9" ht="30">
      <c r="A25" s="147" t="s">
        <v>429</v>
      </c>
      <c r="B25" s="148" t="s">
        <v>430</v>
      </c>
      <c r="C25" s="149"/>
      <c r="D25" s="150"/>
      <c r="E25" s="150"/>
      <c r="F25" s="44"/>
      <c r="G25" s="201"/>
      <c r="I25" s="201"/>
    </row>
    <row r="26" spans="1:9" ht="31.5">
      <c r="A26" s="143" t="s">
        <v>431</v>
      </c>
      <c r="B26" s="144" t="s">
        <v>248</v>
      </c>
      <c r="C26" s="145"/>
      <c r="D26" s="151"/>
      <c r="E26" s="151">
        <f>E19</f>
        <v>0</v>
      </c>
      <c r="F26" s="44"/>
      <c r="G26" s="201"/>
      <c r="I26" s="201"/>
    </row>
    <row r="27" spans="1:9" ht="31.5">
      <c r="A27" s="143" t="s">
        <v>432</v>
      </c>
      <c r="B27" s="144"/>
      <c r="C27" s="145"/>
      <c r="D27" s="151"/>
      <c r="E27" s="151"/>
      <c r="F27" s="44"/>
      <c r="G27" s="201"/>
      <c r="I27" s="201"/>
    </row>
    <row r="28" spans="1:9" ht="30">
      <c r="A28" s="147" t="s">
        <v>433</v>
      </c>
      <c r="B28" s="148" t="s">
        <v>250</v>
      </c>
      <c r="C28" s="149"/>
      <c r="D28" s="150"/>
      <c r="E28" s="150"/>
      <c r="F28" s="44"/>
      <c r="G28" s="201"/>
      <c r="I28" s="201"/>
    </row>
    <row r="29" spans="1:9" ht="45">
      <c r="A29" s="147" t="s">
        <v>434</v>
      </c>
      <c r="B29" s="148" t="s">
        <v>252</v>
      </c>
      <c r="C29" s="149"/>
      <c r="D29" s="150"/>
      <c r="E29" s="150"/>
      <c r="F29" s="44"/>
      <c r="G29" s="201"/>
      <c r="I29" s="201"/>
    </row>
    <row r="30" spans="1:9" ht="15">
      <c r="A30" s="147" t="s">
        <v>435</v>
      </c>
      <c r="B30" s="148" t="s">
        <v>436</v>
      </c>
      <c r="C30" s="149"/>
      <c r="D30" s="150">
        <f>4150000000+4400000000+800000000</f>
        <v>9350000000</v>
      </c>
      <c r="E30" s="150">
        <v>4550000000</v>
      </c>
      <c r="F30" s="44"/>
      <c r="G30" s="201"/>
      <c r="I30" s="201"/>
    </row>
    <row r="31" spans="1:9" ht="15">
      <c r="A31" s="147" t="s">
        <v>437</v>
      </c>
      <c r="B31" s="148" t="s">
        <v>438</v>
      </c>
      <c r="C31" s="149"/>
      <c r="D31" s="150">
        <f>-(1400813200+1600000000+5576789899)</f>
        <v>-8577603099</v>
      </c>
      <c r="E31" s="150">
        <v>-11651957916</v>
      </c>
      <c r="F31" s="44"/>
      <c r="G31" s="201"/>
      <c r="I31" s="201"/>
    </row>
    <row r="32" spans="1:9" ht="15">
      <c r="A32" s="147" t="s">
        <v>439</v>
      </c>
      <c r="B32" s="148" t="s">
        <v>440</v>
      </c>
      <c r="C32" s="149"/>
      <c r="D32" s="150"/>
      <c r="E32" s="150"/>
      <c r="F32" s="44"/>
      <c r="G32" s="201"/>
      <c r="I32" s="201"/>
    </row>
    <row r="33" spans="1:9" ht="30">
      <c r="A33" s="147" t="s">
        <v>441</v>
      </c>
      <c r="B33" s="148" t="s">
        <v>442</v>
      </c>
      <c r="C33" s="149"/>
      <c r="D33" s="150"/>
      <c r="E33" s="150"/>
      <c r="F33" s="44"/>
      <c r="G33" s="201"/>
      <c r="I33" s="201"/>
    </row>
    <row r="34" spans="1:9" ht="31.5">
      <c r="A34" s="143" t="s">
        <v>443</v>
      </c>
      <c r="B34" s="144" t="s">
        <v>254</v>
      </c>
      <c r="C34" s="145"/>
      <c r="D34" s="151">
        <f>SUM(D28:D33)</f>
        <v>772396901</v>
      </c>
      <c r="E34" s="151">
        <f>SUM(E28:E33)</f>
        <v>-7101957916</v>
      </c>
      <c r="F34" s="44"/>
      <c r="G34" s="201"/>
      <c r="I34" s="201"/>
    </row>
    <row r="35" spans="1:9" ht="31.5">
      <c r="A35" s="143" t="s">
        <v>444</v>
      </c>
      <c r="B35" s="144" t="s">
        <v>258</v>
      </c>
      <c r="C35" s="145"/>
      <c r="D35" s="151">
        <f>D34+D26+D17</f>
        <v>2125614066</v>
      </c>
      <c r="E35" s="151">
        <f>E17+E26+E34</f>
        <v>-2277659664</v>
      </c>
      <c r="F35" s="44"/>
      <c r="G35" s="201"/>
      <c r="I35" s="201"/>
    </row>
    <row r="36" spans="1:9" ht="18" customHeight="1">
      <c r="A36" s="147" t="s">
        <v>445</v>
      </c>
      <c r="B36" s="148" t="s">
        <v>264</v>
      </c>
      <c r="C36" s="149"/>
      <c r="D36" s="150">
        <f>1107997514+37137028</f>
        <v>1145134542</v>
      </c>
      <c r="E36" s="150">
        <v>3422794206</v>
      </c>
      <c r="F36" s="44"/>
      <c r="G36" s="201"/>
      <c r="I36" s="201"/>
    </row>
    <row r="37" spans="1:9" ht="30">
      <c r="A37" s="147" t="s">
        <v>446</v>
      </c>
      <c r="B37" s="148" t="s">
        <v>266</v>
      </c>
      <c r="C37" s="149"/>
      <c r="D37" s="150"/>
      <c r="E37" s="150"/>
      <c r="F37" s="44"/>
      <c r="G37" s="201"/>
      <c r="I37" s="201"/>
    </row>
    <row r="38" spans="1:9" ht="31.5">
      <c r="A38" s="143" t="s">
        <v>447</v>
      </c>
      <c r="B38" s="144" t="s">
        <v>270</v>
      </c>
      <c r="C38" s="145"/>
      <c r="D38" s="151">
        <f>D35+D36</f>
        <v>3270748608</v>
      </c>
      <c r="E38" s="151">
        <f>E35+E36</f>
        <v>1145134542</v>
      </c>
      <c r="F38" s="44"/>
      <c r="G38" s="201"/>
      <c r="I38" s="201"/>
    </row>
    <row r="39" spans="1:5" ht="15.75">
      <c r="A39" s="152"/>
      <c r="B39" s="62"/>
      <c r="C39" s="153"/>
      <c r="D39" s="40"/>
      <c r="E39" s="40"/>
    </row>
    <row r="40" spans="1:5" ht="15.75">
      <c r="A40" s="152"/>
      <c r="B40" s="62"/>
      <c r="C40" s="153"/>
      <c r="D40" s="40"/>
      <c r="E40" s="40"/>
    </row>
    <row r="41" spans="1:5" ht="15.75">
      <c r="A41" s="152"/>
      <c r="B41" s="62"/>
      <c r="C41" s="153"/>
      <c r="D41" s="321" t="s">
        <v>563</v>
      </c>
      <c r="E41" s="322"/>
    </row>
    <row r="43" spans="1:8" s="153" customFormat="1" ht="21" customHeight="1">
      <c r="A43" s="153" t="s">
        <v>218</v>
      </c>
      <c r="B43" s="318" t="s">
        <v>219</v>
      </c>
      <c r="C43" s="318"/>
      <c r="D43" s="318"/>
      <c r="E43" s="40" t="s">
        <v>220</v>
      </c>
      <c r="H43" s="40"/>
    </row>
    <row r="44" spans="2:8" s="153" customFormat="1" ht="15.75">
      <c r="B44" s="62"/>
      <c r="C44" s="155"/>
      <c r="D44" s="40"/>
      <c r="E44" s="40"/>
      <c r="H44" s="40"/>
    </row>
    <row r="45" spans="2:8" s="153" customFormat="1" ht="15.75">
      <c r="B45" s="62"/>
      <c r="C45" s="155"/>
      <c r="D45" s="40"/>
      <c r="E45" s="40"/>
      <c r="H45" s="40"/>
    </row>
    <row r="46" spans="2:8" s="153" customFormat="1" ht="15.75">
      <c r="B46" s="62"/>
      <c r="C46" s="155"/>
      <c r="D46" s="40"/>
      <c r="E46" s="40"/>
      <c r="H46" s="40"/>
    </row>
    <row r="47" spans="2:8" s="153" customFormat="1" ht="15.75">
      <c r="B47" s="62"/>
      <c r="C47" s="155"/>
      <c r="D47" s="40"/>
      <c r="E47" s="40"/>
      <c r="H47" s="40"/>
    </row>
    <row r="48" spans="1:8" s="153" customFormat="1" ht="15.75">
      <c r="A48" s="167" t="s">
        <v>545</v>
      </c>
      <c r="B48" s="164"/>
      <c r="C48" s="165" t="s">
        <v>221</v>
      </c>
      <c r="D48" s="165"/>
      <c r="E48" s="168"/>
      <c r="F48" s="168"/>
      <c r="H48" s="40"/>
    </row>
  </sheetData>
  <sheetProtection/>
  <mergeCells count="9">
    <mergeCell ref="D1:E1"/>
    <mergeCell ref="D2:E2"/>
    <mergeCell ref="A1:B1"/>
    <mergeCell ref="A2:B2"/>
    <mergeCell ref="B43:D43"/>
    <mergeCell ref="A3:B3"/>
    <mergeCell ref="C4:D4"/>
    <mergeCell ref="A5:D5"/>
    <mergeCell ref="D41:E41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Carcassonno</cp:lastModifiedBy>
  <cp:lastPrinted>2014-01-20T08:39:46Z</cp:lastPrinted>
  <dcterms:created xsi:type="dcterms:W3CDTF">2011-10-22T09:11:38Z</dcterms:created>
  <dcterms:modified xsi:type="dcterms:W3CDTF">2014-01-20T15:26:09Z</dcterms:modified>
  <cp:category/>
  <cp:version/>
  <cp:contentType/>
  <cp:contentStatus/>
</cp:coreProperties>
</file>